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My Drive\AOE 3054\Lab related files (CAD, programs etc...)\Sample Logbook\"/>
    </mc:Choice>
  </mc:AlternateContent>
  <xr:revisionPtr revIDLastSave="0" documentId="13_ncr:1_{74F304C0-69E3-4513-AD41-9B8CD96FB34D}" xr6:coauthVersionLast="47" xr6:coauthVersionMax="47" xr10:uidLastSave="{00000000-0000-0000-0000-000000000000}"/>
  <bookViews>
    <workbookView xWindow="7080" yWindow="-16320" windowWidth="29040" windowHeight="15840" xr2:uid="{8ACA3B49-B09A-442B-9207-84D9E2461076}"/>
  </bookViews>
  <sheets>
    <sheet name="Admin" sheetId="1" r:id="rId1"/>
    <sheet name="Preparation" sheetId="2" r:id="rId2"/>
    <sheet name="Experiment Record"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4" i="3" l="1"/>
  <c r="H244" i="3" s="1"/>
  <c r="D243" i="3"/>
  <c r="F243" i="3" s="1"/>
  <c r="H243" i="3" s="1"/>
  <c r="K228" i="3"/>
  <c r="J228" i="3"/>
  <c r="I228" i="3"/>
  <c r="K227" i="3"/>
  <c r="J227" i="3"/>
  <c r="I227" i="3"/>
  <c r="K212" i="3"/>
  <c r="K213" i="3" s="1"/>
  <c r="G212" i="3"/>
  <c r="K211" i="3"/>
  <c r="J211" i="3"/>
  <c r="G211" i="3"/>
  <c r="G213" i="3" s="1"/>
  <c r="L206" i="3"/>
  <c r="L212" i="3" s="1"/>
  <c r="L213" i="3" s="1"/>
  <c r="K206" i="3"/>
  <c r="J206" i="3"/>
  <c r="J212" i="3" s="1"/>
  <c r="J213" i="3" s="1"/>
  <c r="I206" i="3"/>
  <c r="I212" i="3" s="1"/>
  <c r="L205" i="3"/>
  <c r="L211" i="3" s="1"/>
  <c r="K205" i="3"/>
  <c r="J205" i="3"/>
  <c r="I205" i="3"/>
  <c r="I211" i="3" s="1"/>
  <c r="G189" i="3"/>
  <c r="J186" i="3"/>
  <c r="J189" i="3" s="1"/>
  <c r="I186" i="3"/>
  <c r="I189" i="3" s="1"/>
  <c r="J170" i="3"/>
  <c r="J174" i="3" s="1"/>
  <c r="J167" i="3"/>
  <c r="J171" i="3" s="1"/>
  <c r="I167" i="3"/>
  <c r="I171" i="3" s="1"/>
  <c r="J166" i="3"/>
  <c r="I166" i="3"/>
  <c r="J163" i="3"/>
  <c r="I163" i="3"/>
  <c r="I170" i="3" s="1"/>
  <c r="I174" i="3" s="1"/>
  <c r="I175" i="3" s="1"/>
  <c r="G163" i="3"/>
  <c r="G170" i="3" s="1"/>
  <c r="G174" i="3" s="1"/>
  <c r="J162" i="3"/>
  <c r="I162" i="3"/>
  <c r="I154" i="3"/>
  <c r="I153" i="3"/>
  <c r="G162" i="3" s="1"/>
  <c r="G171" i="3" s="1"/>
  <c r="H107" i="3"/>
  <c r="G141" i="3" s="1"/>
  <c r="H106" i="3"/>
  <c r="F141" i="3" s="1"/>
  <c r="J185" i="2"/>
  <c r="I185" i="2"/>
  <c r="K184" i="2"/>
  <c r="J184" i="2"/>
  <c r="I184" i="2"/>
  <c r="J163" i="2"/>
  <c r="J169" i="2" s="1"/>
  <c r="I163" i="2"/>
  <c r="I169" i="2" s="1"/>
  <c r="J162" i="2"/>
  <c r="I162" i="2"/>
  <c r="J158" i="2"/>
  <c r="G146" i="2"/>
  <c r="J143" i="2"/>
  <c r="J146" i="2" s="1"/>
  <c r="I143" i="2"/>
  <c r="I146" i="2" s="1"/>
  <c r="J128" i="2"/>
  <c r="J124" i="2"/>
  <c r="I124" i="2"/>
  <c r="J123" i="2"/>
  <c r="I123" i="2"/>
  <c r="J119" i="2"/>
  <c r="I111" i="2"/>
  <c r="L159" i="2" s="1"/>
  <c r="L168" i="2" s="1"/>
  <c r="I110" i="2"/>
  <c r="I158" i="2" s="1"/>
  <c r="D92" i="2"/>
  <c r="D91" i="2"/>
  <c r="G86" i="2"/>
  <c r="G85" i="2"/>
  <c r="J78" i="2"/>
  <c r="I78" i="2"/>
  <c r="I77" i="2"/>
  <c r="F77" i="2"/>
  <c r="G71" i="2"/>
  <c r="F71" i="2"/>
  <c r="H71" i="2" s="1"/>
  <c r="I71" i="2" s="1"/>
  <c r="F70" i="2"/>
  <c r="G69" i="2"/>
  <c r="F69" i="2"/>
  <c r="H69" i="2" s="1"/>
  <c r="I69" i="2" s="1"/>
  <c r="F68" i="2"/>
  <c r="G67" i="2"/>
  <c r="F67" i="2"/>
  <c r="H67" i="2" s="1"/>
  <c r="I67" i="2" s="1"/>
  <c r="F66" i="2"/>
  <c r="G65" i="2"/>
  <c r="F65" i="2"/>
  <c r="H65" i="2" s="1"/>
  <c r="I65" i="2" s="1"/>
  <c r="C57" i="2"/>
  <c r="B57" i="2"/>
  <c r="C56" i="2"/>
  <c r="D56" i="2" s="1"/>
  <c r="I49" i="2"/>
  <c r="E93" i="2" s="1"/>
  <c r="I48" i="2"/>
  <c r="F85" i="2" s="1"/>
  <c r="H85" i="2" s="1"/>
  <c r="G185" i="3" l="1"/>
  <c r="G207" i="3"/>
  <c r="G176" i="3"/>
  <c r="H70" i="2"/>
  <c r="I70" i="2" s="1"/>
  <c r="I128" i="2"/>
  <c r="J77" i="2"/>
  <c r="F91" i="2"/>
  <c r="H68" i="2"/>
  <c r="I68" i="2" s="1"/>
  <c r="J175" i="3"/>
  <c r="I213" i="3"/>
  <c r="F83" i="2"/>
  <c r="E91" i="2"/>
  <c r="D94" i="2"/>
  <c r="F94" i="2" s="1"/>
  <c r="G119" i="2"/>
  <c r="G128" i="2" s="1"/>
  <c r="K158" i="2"/>
  <c r="K169" i="2" s="1"/>
  <c r="K170" i="2" s="1"/>
  <c r="F114" i="3"/>
  <c r="F116" i="3"/>
  <c r="G83" i="2"/>
  <c r="F86" i="2"/>
  <c r="H86" i="2" s="1"/>
  <c r="E94" i="2"/>
  <c r="I119" i="2"/>
  <c r="L158" i="2"/>
  <c r="L169" i="2" s="1"/>
  <c r="L170" i="2" s="1"/>
  <c r="G114" i="3"/>
  <c r="G116" i="3"/>
  <c r="G159" i="2"/>
  <c r="G168" i="2" s="1"/>
  <c r="G66" i="2"/>
  <c r="H66" i="2" s="1"/>
  <c r="I66" i="2" s="1"/>
  <c r="G68" i="2"/>
  <c r="G70" i="2"/>
  <c r="G77" i="2"/>
  <c r="F84" i="2"/>
  <c r="H84" i="2" s="1"/>
  <c r="E92" i="2"/>
  <c r="F92" i="2" s="1"/>
  <c r="D95" i="2"/>
  <c r="F95" i="2" s="1"/>
  <c r="G120" i="2"/>
  <c r="G127" i="2" s="1"/>
  <c r="I159" i="2"/>
  <c r="I168" i="2" s="1"/>
  <c r="I170" i="2" s="1"/>
  <c r="G84" i="2"/>
  <c r="F87" i="2"/>
  <c r="H87" i="2" s="1"/>
  <c r="E95" i="2"/>
  <c r="I120" i="2"/>
  <c r="I127" i="2" s="1"/>
  <c r="I131" i="2" s="1"/>
  <c r="J159" i="2"/>
  <c r="J168" i="2" s="1"/>
  <c r="J170" i="2" s="1"/>
  <c r="F113" i="3"/>
  <c r="H113" i="3" s="1"/>
  <c r="I113" i="3" s="1"/>
  <c r="F115" i="3"/>
  <c r="G87" i="2"/>
  <c r="D93" i="2"/>
  <c r="F93" i="2" s="1"/>
  <c r="J120" i="2"/>
  <c r="J127" i="2" s="1"/>
  <c r="J131" i="2" s="1"/>
  <c r="G158" i="2"/>
  <c r="G169" i="2" s="1"/>
  <c r="G170" i="2" s="1"/>
  <c r="K159" i="2"/>
  <c r="K168" i="2" s="1"/>
  <c r="G113" i="3"/>
  <c r="G115" i="3"/>
  <c r="H114" i="3" l="1"/>
  <c r="I114" i="3" s="1"/>
  <c r="H185" i="3"/>
  <c r="H207" i="3"/>
  <c r="K207" i="3" s="1"/>
  <c r="H83" i="2"/>
  <c r="J207" i="3"/>
  <c r="I207" i="3"/>
  <c r="L207" i="3"/>
  <c r="I185" i="3"/>
  <c r="I192" i="3" s="1"/>
  <c r="G192" i="3"/>
  <c r="G208" i="3" s="1"/>
  <c r="J185" i="3"/>
  <c r="J192" i="3" s="1"/>
  <c r="J193" i="3" s="1"/>
  <c r="H115" i="3"/>
  <c r="I115" i="3" s="1"/>
  <c r="G131" i="2"/>
  <c r="J132" i="2" s="1"/>
  <c r="H116" i="3"/>
  <c r="I116" i="3" s="1"/>
  <c r="H141" i="3" l="1"/>
  <c r="I141" i="3" s="1"/>
  <c r="H142" i="3"/>
  <c r="I193" i="3"/>
  <c r="G194" i="3" s="1"/>
  <c r="H208" i="3" s="1"/>
  <c r="H229" i="3" s="1"/>
  <c r="G142" i="2"/>
  <c r="G164" i="2"/>
  <c r="G229" i="3"/>
  <c r="G216" i="3"/>
  <c r="L208" i="3"/>
  <c r="L216" i="3" s="1"/>
  <c r="L217" i="3" s="1"/>
  <c r="K208" i="3"/>
  <c r="K216" i="3" s="1"/>
  <c r="J208" i="3"/>
  <c r="J216" i="3" s="1"/>
  <c r="I208" i="3"/>
  <c r="I216" i="3" s="1"/>
  <c r="I132" i="2"/>
  <c r="G133" i="2" s="1"/>
  <c r="G233" i="3" l="1"/>
  <c r="J234" i="3" s="1"/>
  <c r="K229" i="3"/>
  <c r="K233" i="3" s="1"/>
  <c r="K234" i="3" s="1"/>
  <c r="J229" i="3"/>
  <c r="I229" i="3"/>
  <c r="I233" i="3" s="1"/>
  <c r="I234" i="3" s="1"/>
  <c r="G235" i="3" s="1"/>
  <c r="J164" i="2"/>
  <c r="K164" i="2"/>
  <c r="I164" i="2"/>
  <c r="L164" i="2"/>
  <c r="H164" i="2"/>
  <c r="H142" i="2"/>
  <c r="G149" i="2"/>
  <c r="G165" i="2" s="1"/>
  <c r="J142" i="2"/>
  <c r="J149" i="2" s="1"/>
  <c r="J150" i="2" s="1"/>
  <c r="I142" i="2"/>
  <c r="I149" i="2" s="1"/>
  <c r="I150" i="2" s="1"/>
  <c r="G151" i="2" s="1"/>
  <c r="H165" i="2" s="1"/>
  <c r="H186" i="2" s="1"/>
  <c r="I217" i="3"/>
  <c r="G218" i="3" s="1"/>
  <c r="J217" i="3"/>
  <c r="K217" i="3"/>
  <c r="I142" i="3"/>
  <c r="J142" i="3" s="1"/>
  <c r="J141" i="3"/>
  <c r="G173" i="2" l="1"/>
  <c r="L165" i="2"/>
  <c r="L173" i="2" s="1"/>
  <c r="L174" i="2" s="1"/>
  <c r="G186" i="2"/>
  <c r="K165" i="2"/>
  <c r="K173" i="2" s="1"/>
  <c r="K174" i="2" s="1"/>
  <c r="J165" i="2"/>
  <c r="J173" i="2" s="1"/>
  <c r="J174" i="2" s="1"/>
  <c r="I165" i="2"/>
  <c r="I173" i="2" s="1"/>
  <c r="I174" i="2" s="1"/>
  <c r="G175" i="2" s="1"/>
  <c r="G190" i="2" l="1"/>
  <c r="K186" i="2"/>
  <c r="K190" i="2" s="1"/>
  <c r="K191" i="2" s="1"/>
  <c r="J186" i="2"/>
  <c r="J190" i="2" s="1"/>
  <c r="J191" i="2" s="1"/>
  <c r="I186" i="2"/>
  <c r="I190" i="2" s="1"/>
  <c r="I191" i="2" s="1"/>
  <c r="G192" i="2" s="1"/>
</calcChain>
</file>

<file path=xl/sharedStrings.xml><?xml version="1.0" encoding="utf-8"?>
<sst xmlns="http://schemas.openxmlformats.org/spreadsheetml/2006/main" count="721" uniqueCount="334">
  <si>
    <t>Experiment Details</t>
  </si>
  <si>
    <t>Title</t>
  </si>
  <si>
    <t>Date of Experiment</t>
  </si>
  <si>
    <t>Team members</t>
  </si>
  <si>
    <t>Names</t>
  </si>
  <si>
    <t>Email</t>
  </si>
  <si>
    <t>Lab TA</t>
  </si>
  <si>
    <t>Logbook Suggestion and Grading</t>
  </si>
  <si>
    <t xml:space="preserve">Logbooks (preparation and completed) are graded in CANVAS using the rubrics reproduced below. Each criterion in the rubric (first column) is assessed using the OSIF grade scale described below. The conversion from OSIF to point grade is provided in columns E-M, with the maximum possible score for each criterion shown in colum N.
</t>
  </si>
  <si>
    <t xml:space="preserve">O: Outstanding work overall. Well conceived and descriptive. Content is detailed and suggestive. Overall presentation shows a high level of understanding and perspective. Easy to read. Exhibits clear sense of unity and purpose. Contains no major and few minor grammatical or technical errors.      
S: Presents content clearly. Displays firm grasp of technical material but without as much focus and perspective as an "O" document. Technical materials presented logically. Most of the document is clearly written and adequately detailed; some sections may be awkward but not unclear. Successful effort is evident throughout. No major grammatical errors; some minor grammatical errors but none that disrupt an easy reading of the paper.
I: Displays reasonable grasp of technical content but little independent (original) thought. Treatment of the topic is general and lacks detail. Some lapses in clarity and focus; perspective is mostly observational. Contains errors in technical content, or technical content only casually supports conclusions. Adequately organized. Some major grammatical errors or frequent minor grammatical errors. Reading is slow at times.      
F: No vision or thought evident. Weak grasp of technical content. No identifiable effort in the description or analysis of technical content. Little or no perspective or detail on the topic except sweeping generalizations. Frequent major and minor grammatical errors; poorly organized.  May be reasonably well written but displays a flagrant lack of concern for reader or misunderstanding of technical content and writing style.      
</t>
  </si>
  <si>
    <t>Preparation (out of 10pts)</t>
  </si>
  <si>
    <t>Criteria</t>
  </si>
  <si>
    <t>Ratings</t>
  </si>
  <si>
    <t>Pts</t>
  </si>
  <si>
    <t>Objectives</t>
  </si>
  <si>
    <t>2 pts</t>
  </si>
  <si>
    <t>1.9 pts</t>
  </si>
  <si>
    <t>1.8 pts</t>
  </si>
  <si>
    <t>1.7 pts</t>
  </si>
  <si>
    <t>1.6 pts</t>
  </si>
  <si>
    <t>1.5 pts</t>
  </si>
  <si>
    <t>1.4 pts</t>
  </si>
  <si>
    <t>1.3 pts</t>
  </si>
  <si>
    <t>0 pts</t>
  </si>
  <si>
    <t>It is best to generate your own original goals, wherever possible. A good start is to try extending or modifying suggested goals from the manual. You may need to add a short explanation of some of the goals so they are clear. (Original goals are required)</t>
  </si>
  <si>
    <t>O</t>
  </si>
  <si>
    <t>O-</t>
  </si>
  <si>
    <t>S+</t>
  </si>
  <si>
    <t>S</t>
  </si>
  <si>
    <t>S-</t>
  </si>
  <si>
    <t>I+</t>
  </si>
  <si>
    <t>I</t>
  </si>
  <si>
    <t>I-</t>
  </si>
  <si>
    <t>F</t>
  </si>
  <si>
    <t>Preliminary Equipment List</t>
  </si>
  <si>
    <t>1 pts</t>
  </si>
  <si>
    <t>0.95 pts</t>
  </si>
  <si>
    <t>0.9 pts</t>
  </si>
  <si>
    <t>0.85 pts</t>
  </si>
  <si>
    <t>0.8 pts</t>
  </si>
  <si>
    <t>0.75 pts</t>
  </si>
  <si>
    <t>0.7 pts</t>
  </si>
  <si>
    <t>0.65 pts</t>
  </si>
  <si>
    <t>You can glean this from the manual write up, as well as the inventory photos hyperlinked from the manual (include annotations on info that will have to be added during the test, like missing model numbers, dimensions, etc.).</t>
  </si>
  <si>
    <t>Preliminary Procedures</t>
  </si>
  <si>
    <t>3 pts</t>
  </si>
  <si>
    <t>2.85 pts</t>
  </si>
  <si>
    <t>2.7 pts</t>
  </si>
  <si>
    <t>2.55 pts</t>
  </si>
  <si>
    <t>2.4 pts</t>
  </si>
  <si>
    <t>2.25 pts</t>
  </si>
  <si>
    <t>2.1 pts</t>
  </si>
  <si>
    <t>1.95 pts</t>
  </si>
  <si>
    <t>Here make an ordered list of measurements you will be taking to achieve your goals. A good way of doing this tables to be copied and then filled out during the test. The tables can even be preprogrammed with any analysis that will need to be done and plots to be drawn. (A good table and analysis/plots will help achieve a grade in the O range)</t>
  </si>
  <si>
    <t>Primary Uncertainties</t>
  </si>
  <si>
    <t>List of primary uncertainties to be estimated during the test (be as complete as possible)</t>
  </si>
  <si>
    <t>Derived Uncertainties</t>
  </si>
  <si>
    <t>Generate tables for obtaining derived uncertainties. You can copy and adapt the table generated during the uncertainty class. (Such a table is for at least some of your planned results will help achieve the best grade).</t>
  </si>
  <si>
    <t>Experiment Record (out of 10pts)</t>
  </si>
  <si>
    <t>Format Clarity</t>
  </si>
  <si>
    <t>2.5 pts</t>
  </si>
  <si>
    <t>2.38 pts</t>
  </si>
  <si>
    <t>2.13 pts</t>
  </si>
  <si>
    <t>1.88 pts</t>
  </si>
  <si>
    <t>1.75 pts</t>
  </si>
  <si>
    <t>1.63 pts</t>
  </si>
  <si>
    <t>Items identified in preparation included/completed. Logbook includes complete diary style documentation of all that was done (good/bad/indifferent) including photographs, embedded files etc and all actions taken including those that didn't work. Organization needs to be clear and unambiguous.</t>
  </si>
  <si>
    <t>Productivity</t>
  </si>
  <si>
    <t>Time used effectively and completely (whether or not all objectives met).</t>
  </si>
  <si>
    <t>Results</t>
  </si>
  <si>
    <t>1.9 pts</t>
  </si>
  <si>
    <t>1.8 pts</t>
  </si>
  <si>
    <t>1.7 pts</t>
  </si>
  <si>
    <t>1.6 pts</t>
  </si>
  <si>
    <t>1.5 pts</t>
  </si>
  <si>
    <t>1.4 pts</t>
  </si>
  <si>
    <t>1.3 pts</t>
  </si>
  <si>
    <t xml:space="preserve">Results, related analysis and (as needed) plots. If objectives change as a result of results obtained or restrictions encountered in the lab, then they need to be re-stated here. (Achieving your original objectives is not a requirement if it is not possible or doesn't make sense).
</t>
  </si>
  <si>
    <t>Uncertainties</t>
  </si>
  <si>
    <t>1 pt</t>
  </si>
  <si>
    <t>0.95 pts</t>
  </si>
  <si>
    <t>0.9 pts</t>
  </si>
  <si>
    <t>0.85 pts</t>
  </si>
  <si>
    <t>0.8 pts</t>
  </si>
  <si>
    <t>0.75 pts</t>
  </si>
  <si>
    <t>0.7 pts</t>
  </si>
  <si>
    <t>0.65 pts</t>
  </si>
  <si>
    <t xml:space="preserve">Primary uncertainty estimates are listed and justified. 
Uncertainties in derived results computed (can't get an O/O- on this item without uncertainties for at least the important derived results).
</t>
  </si>
  <si>
    <t>Conclusions</t>
  </si>
  <si>
    <t xml:space="preserve">Conclusions included in list form, that reflect your objectives, and what was learned as a result of the experiment that was not known before.
</t>
  </si>
  <si>
    <t>Overall Organization</t>
  </si>
  <si>
    <t xml:space="preserve">Organization and writing clear so that meaning (to your TA) is unambiguous.
</t>
  </si>
  <si>
    <t>Preparation</t>
  </si>
  <si>
    <t xml:space="preserve">1. Determine system spring stiffness(k), damping(b) and total mass(m) of the structure.  </t>
  </si>
  <si>
    <t xml:space="preserve">2. Use three different methods to find the parameters to compare the results.  </t>
  </si>
  <si>
    <t>3. Check system linearity by varying excitation amplitude and seeing if response amplitude remains proportional.</t>
  </si>
  <si>
    <t>Method 1:  (method given in manual)</t>
  </si>
  <si>
    <r>
      <t xml:space="preserve">To determine </t>
    </r>
    <r>
      <rPr>
        <i/>
        <sz val="10"/>
        <rFont val="Arial"/>
        <family val="2"/>
      </rPr>
      <t>k</t>
    </r>
    <r>
      <rPr>
        <sz val="11"/>
        <color theme="1"/>
        <rFont val="Calibri"/>
        <family val="2"/>
        <scheme val="minor"/>
      </rPr>
      <t>:</t>
    </r>
  </si>
  <si>
    <t>Since the ratio of displacement and force at low frequencies is 1/k, determine k by applying a low frequency, 1 Hz signal.  Try a slightly higher frequency to ensure the 1 Hz signal is low enough.  (A cross test could be to determine k by tilting the appararatus perpendicular to the floor to use gravity to supply the force.)</t>
  </si>
  <si>
    <r>
      <t xml:space="preserve">To determine </t>
    </r>
    <r>
      <rPr>
        <i/>
        <sz val="10"/>
        <rFont val="Arial"/>
        <family val="2"/>
      </rPr>
      <t>m</t>
    </r>
    <r>
      <rPr>
        <sz val="11"/>
        <color theme="1"/>
        <rFont val="Calibri"/>
        <family val="2"/>
        <scheme val="minor"/>
      </rPr>
      <t>:</t>
    </r>
  </si>
  <si>
    <t>Knowing k, m=k/ω^2 at natural frequency and the natural frequency occurs at 90°.  Find the natural frequency and solve for m.  This will work if the resonate frequecny is very close to the natural frequency.</t>
  </si>
  <si>
    <r>
      <t xml:space="preserve">To determine </t>
    </r>
    <r>
      <rPr>
        <i/>
        <sz val="10"/>
        <rFont val="Arial"/>
        <family val="2"/>
      </rPr>
      <t>b</t>
    </r>
    <r>
      <rPr>
        <sz val="10"/>
        <rFont val="Arial"/>
        <family val="2"/>
      </rPr>
      <t>:</t>
    </r>
  </si>
  <si>
    <t>Since dynamic flexibility d=√(m/(kb^2)) and using the above results, b can be found. b=√(m/(kd^2))</t>
  </si>
  <si>
    <t>Method 2: (new)</t>
  </si>
  <si>
    <r>
      <t>Same as above, but find resonant frequency, and use resonant and natural frequency to infer damping. b=m*sqrt(</t>
    </r>
    <r>
      <rPr>
        <sz val="10"/>
        <rFont val="Symbol"/>
        <family val="1"/>
        <charset val="2"/>
      </rPr>
      <t>w</t>
    </r>
    <r>
      <rPr>
        <sz val="11"/>
        <color theme="1"/>
        <rFont val="Calibri"/>
        <family val="2"/>
        <scheme val="minor"/>
      </rPr>
      <t>_n^2-w_r^2)</t>
    </r>
  </si>
  <si>
    <t>Method 3: (new)</t>
  </si>
  <si>
    <t>Find natural frequency, xm and fm for several different masses by adding known mass.  solve using a system of linear equations.</t>
  </si>
  <si>
    <t>(Will need photos or group photo during test)</t>
  </si>
  <si>
    <t>Beam structure (need to check beam dimensions, see diagrams on the right)</t>
  </si>
  <si>
    <t>Steel washers</t>
  </si>
  <si>
    <t>Steel ruler</t>
  </si>
  <si>
    <t>Digital scales (need to get type)</t>
  </si>
  <si>
    <t>Digital camera (need to get type)</t>
  </si>
  <si>
    <t>Tektronix CFG 250 function generator</t>
  </si>
  <si>
    <t>Beckman UC10A Unversal Counter</t>
  </si>
  <si>
    <t>Tektronix 2205 Oscilloscope</t>
  </si>
  <si>
    <t>Tektronix CDM250 Multimeter</t>
  </si>
  <si>
    <t>Power amplifier (need to get type)</t>
  </si>
  <si>
    <t>Shaker (need to get type)</t>
  </si>
  <si>
    <t>Proximeter (Bentley Nevada. Probe type 300-00-30-36-02. Proximeter type 3120-8400-300.)</t>
  </si>
  <si>
    <t>Tektronix CPS250</t>
  </si>
  <si>
    <t>Steel target</t>
  </si>
  <si>
    <t>Magnetic base and arm</t>
  </si>
  <si>
    <t>Dashpot</t>
  </si>
  <si>
    <t>Procedure</t>
  </si>
  <si>
    <t>1. Will need proximeter and shaker calibrations for just about everything. Use values in manual converted to SI.</t>
  </si>
  <si>
    <t xml:space="preserve">Manual values </t>
  </si>
  <si>
    <t>In SI</t>
  </si>
  <si>
    <t>Proximeter calibration (voltage to distance)</t>
  </si>
  <si>
    <t>V/mil</t>
  </si>
  <si>
    <t>V/m</t>
  </si>
  <si>
    <t>Shaker calibration (voltage to force)</t>
  </si>
  <si>
    <t>lb/V</t>
  </si>
  <si>
    <t>N/V</t>
  </si>
  <si>
    <t>2. Depending on method used to measure fluctuations (scope/RMS meter) may need to convert RMS to amplitude using following table</t>
  </si>
  <si>
    <t>Voltage Converter</t>
  </si>
  <si>
    <t>Voltage</t>
  </si>
  <si>
    <t>(Note grey cells contain programmed formulas)</t>
  </si>
  <si>
    <t>RMS</t>
  </si>
  <si>
    <t>Amplitude</t>
  </si>
  <si>
    <t>Peak-Peak</t>
  </si>
  <si>
    <t>3. Results tables</t>
  </si>
  <si>
    <t>Low freq measurement to get k (methods 1 and 2)</t>
  </si>
  <si>
    <t>Table k</t>
  </si>
  <si>
    <t>xm (volts)</t>
  </si>
  <si>
    <t>fm (volts)</t>
  </si>
  <si>
    <t>xm (m)</t>
  </si>
  <si>
    <t>fm(N)</t>
  </si>
  <si>
    <t>Ratio</t>
  </si>
  <si>
    <t>k</t>
  </si>
  <si>
    <t>1Hz</t>
  </si>
  <si>
    <t>Scope</t>
  </si>
  <si>
    <t>Meter</t>
  </si>
  <si>
    <t>2Hz</t>
  </si>
  <si>
    <t>3Hz</t>
  </si>
  <si>
    <t>Natural frequency measurement to get m (methods 1 and 2), and b (method 1)</t>
  </si>
  <si>
    <t>Resonant frequency measurement to get b (method 2)</t>
  </si>
  <si>
    <t>Table m</t>
  </si>
  <si>
    <t>Frequency</t>
  </si>
  <si>
    <t xml:space="preserve">k </t>
  </si>
  <si>
    <t>m</t>
  </si>
  <si>
    <t>b</t>
  </si>
  <si>
    <t>Natural</t>
  </si>
  <si>
    <t>m=k/ω^2</t>
  </si>
  <si>
    <t>b=√(m/(kd^2))</t>
  </si>
  <si>
    <t>Resonant</t>
  </si>
  <si>
    <t>b=sqrt(2k*(r^2-1))</t>
  </si>
  <si>
    <t>Natural frequency measurements with different masses (method 3)</t>
  </si>
  <si>
    <t>added m</t>
  </si>
  <si>
    <t>dyn flex</t>
  </si>
  <si>
    <t>Linearity check</t>
  </si>
  <si>
    <t xml:space="preserve">Frequency = </t>
  </si>
  <si>
    <t>Hz</t>
  </si>
  <si>
    <t>xm(volts)</t>
  </si>
  <si>
    <t>Uncertainty in primary measurements</t>
  </si>
  <si>
    <t>Will need</t>
  </si>
  <si>
    <t>1. Uncertainty reading of voltage amplitude of excitation</t>
  </si>
  <si>
    <t>2. Uncertainty in reading of voltage amplitude of response</t>
  </si>
  <si>
    <t>3. Uncertainty in reading of the natural frequency (when phase is -90 degrees)</t>
  </si>
  <si>
    <t>4. Uncertainty in measurements of mass of additional weights used</t>
  </si>
  <si>
    <t>Assume no uncertainty in</t>
  </si>
  <si>
    <t>1. Proximeter calibration (voltage to distance)</t>
  </si>
  <si>
    <t>2. Shaker calibration (voltage to force)</t>
  </si>
  <si>
    <t>Uncertainty in derived results</t>
  </si>
  <si>
    <r>
      <t xml:space="preserve">Worksheet for Uncertainty in </t>
    </r>
    <r>
      <rPr>
        <b/>
        <i/>
        <sz val="10"/>
        <rFont val="Arial"/>
        <family val="2"/>
      </rPr>
      <t>k</t>
    </r>
  </si>
  <si>
    <t>Values highlighted in yellow will have to be updated during experiment, for now these are just guesses</t>
  </si>
  <si>
    <t xml:space="preserve">Primary </t>
  </si>
  <si>
    <t>Perturbation</t>
  </si>
  <si>
    <t>Quantity</t>
  </si>
  <si>
    <t>Uncertainty</t>
  </si>
  <si>
    <t>a+da,b</t>
  </si>
  <si>
    <t>a,b+db</t>
  </si>
  <si>
    <t>Proximiter sensitivity (V/m)</t>
  </si>
  <si>
    <t>Shaker calibration (N/V)</t>
  </si>
  <si>
    <t>Uncertainty Sources</t>
  </si>
  <si>
    <t>a</t>
  </si>
  <si>
    <t>Excitation voltage amplitude (V)</t>
  </si>
  <si>
    <t>Response voltage amplitude (V)</t>
  </si>
  <si>
    <t>Intermediate results</t>
  </si>
  <si>
    <t>Excitation force amplitude (N)</t>
  </si>
  <si>
    <t>Response amplitude (m)</t>
  </si>
  <si>
    <t>Final Result</t>
  </si>
  <si>
    <t>Effective spring constant k (N/m)</t>
  </si>
  <si>
    <t>Change</t>
  </si>
  <si>
    <t>Uncertainty in final result</t>
  </si>
  <si>
    <r>
      <t xml:space="preserve">Worksheet for Uncertainty in </t>
    </r>
    <r>
      <rPr>
        <b/>
        <i/>
        <sz val="10"/>
        <rFont val="Arial"/>
        <family val="2"/>
      </rPr>
      <t>m</t>
    </r>
  </si>
  <si>
    <t>Effective Spring Constant**</t>
  </si>
  <si>
    <t>Natural Frequency (Hz)</t>
  </si>
  <si>
    <t>Natural frequency (rads/s)</t>
  </si>
  <si>
    <t>Effective mass m, (kg)</t>
  </si>
  <si>
    <t>Uncertainty in final result (kg)</t>
  </si>
  <si>
    <r>
      <t xml:space="preserve">Worksheet for Uncertainty in </t>
    </r>
    <r>
      <rPr>
        <b/>
        <i/>
        <sz val="10"/>
        <rFont val="Arial"/>
        <family val="2"/>
      </rPr>
      <t>b</t>
    </r>
  </si>
  <si>
    <t>Method 1</t>
  </si>
  <si>
    <t>a+da,b,c,d</t>
  </si>
  <si>
    <t>a,b+db,c,d</t>
  </si>
  <si>
    <t>a,b,c+dc,d</t>
  </si>
  <si>
    <t>a,b,c,d+dd</t>
  </si>
  <si>
    <t>c</t>
  </si>
  <si>
    <t>d</t>
  </si>
  <si>
    <t>Effective Mass**</t>
  </si>
  <si>
    <t>Dynamic flexibility d (m/N)</t>
  </si>
  <si>
    <t>Viscous damping, b (kg/s)</t>
  </si>
  <si>
    <t>Uncertainty in final result (kg/s)</t>
  </si>
  <si>
    <t>Method 2</t>
  </si>
  <si>
    <t>a+da,b,c</t>
  </si>
  <si>
    <t>a,b+db,c</t>
  </si>
  <si>
    <t>a,b,c+dc</t>
  </si>
  <si>
    <t>Primary measurements</t>
  </si>
  <si>
    <t>Resonant Frequency (Hz)</t>
  </si>
  <si>
    <t>Not sure how to compute uncertainties for method 3, will attempt during test</t>
  </si>
  <si>
    <t>Uncertainties not relevant to linearity test?</t>
  </si>
  <si>
    <t>Looks like second method may be best?</t>
  </si>
  <si>
    <t>Experiment Record</t>
  </si>
  <si>
    <t>10:00am Convened in the lab. Discussed goals, instrumentation and procedure</t>
  </si>
  <si>
    <t>10:20am Decided first to complete equipment list and add photos.</t>
  </si>
  <si>
    <t>Equipment list (Jane went through items taking pics, John edited list)</t>
  </si>
  <si>
    <t xml:space="preserve">Beam structure </t>
  </si>
  <si>
    <t>Length measured (with ruler) at 12 inches (+-1/32").</t>
  </si>
  <si>
    <t>Other dimensions with caliper (+-2/1000")</t>
  </si>
  <si>
    <t xml:space="preserve">Digital scales </t>
  </si>
  <si>
    <t>Uhaus Navigator Model NOH110</t>
  </si>
  <si>
    <t xml:space="preserve">Digital camera </t>
  </si>
  <si>
    <t>Cannon A510</t>
  </si>
  <si>
    <t>Power amplifier</t>
  </si>
  <si>
    <t>No type marked</t>
  </si>
  <si>
    <t xml:space="preserve">Shaker </t>
  </si>
  <si>
    <t>Proximeter</t>
  </si>
  <si>
    <t>Probe</t>
  </si>
  <si>
    <t>Target</t>
  </si>
  <si>
    <t>Magnetic base</t>
  </si>
  <si>
    <t>End of beam system</t>
  </si>
  <si>
    <t>Beam system</t>
  </si>
  <si>
    <t>Shaker</t>
  </si>
  <si>
    <t>Function generator</t>
  </si>
  <si>
    <t xml:space="preserve">Power amp </t>
  </si>
  <si>
    <t>Power supply</t>
  </si>
  <si>
    <t>Multimeter</t>
  </si>
  <si>
    <t>Beckman counter</t>
  </si>
  <si>
    <t>10:50am Electronics already connected up, decide to proceed with some of the exercises under "Practical Work", to get familiar with system.</t>
  </si>
  <si>
    <t>Followed first exercise. Turned on everything except power amplifier, and set function generator to 10Hz. Beckman counter is a bit different than the Tektronix</t>
  </si>
  <si>
    <t>we met 2 weeks ago. Mr. Edwards showed us how to set it up (had to press gate button to get a more accurate reading, also had to wait 10secs to get a reading</t>
  </si>
  <si>
    <t>of frequency with this resolution).</t>
  </si>
  <si>
    <t>John adjusted scope to display signal. Adjusted function generator to give 2V peak to peak on scope. Read result on RMS meter. RMS should be 0.707. Meter reads 0.698</t>
  </si>
  <si>
    <t>which seems pretty good. Meter was not nearly as accurate when only two digits were displayed.</t>
  </si>
  <si>
    <t>Together decided to use scope for amplitude measurements since low frequency limit of RMS meter could be a problem given our objectives.</t>
  </si>
  <si>
    <t>Jane estimates can read scope to  about 1/4 of a small division on the vertical scale. The accuracy in volts will depend on the volts/div used in the experiment.</t>
  </si>
  <si>
    <t>John turned on power amplifer with amplitude set to zero, then increased amplitude to 2V, beam seems to vibrate OK</t>
  </si>
  <si>
    <t>John turned on response system. Looked at DC output of proximeter. Figure 9 suggests a value of -6 would put us in the linear range, so set the proximeter position to get this.</t>
  </si>
  <si>
    <t>Jane noticed this was being done with the beam still vibrating. Turned the excitation off, but results didn't change.</t>
  </si>
  <si>
    <t>(also found that system gives 0 V when probe touching target and about -14 when its too far away)</t>
  </si>
  <si>
    <t>Time passing so decided to proceed to experiment, and learn Lissajous on the fly if we need it.  Besides, looked at most of this in</t>
  </si>
  <si>
    <t>last instrumentatiom lab.</t>
  </si>
  <si>
    <t xml:space="preserve">11:20am </t>
  </si>
  <si>
    <t>Began experiment</t>
  </si>
  <si>
    <t>First task is to determine static flexibility from low frequency measurements</t>
  </si>
  <si>
    <t>Together lifted beam box onto floor (as per manual)</t>
  </si>
  <si>
    <t>Copied results table from preparation, and began filling out</t>
  </si>
  <si>
    <t>Jane measuring, John recording</t>
  </si>
  <si>
    <t>freq (Hz)</t>
  </si>
  <si>
    <t>xm (units)</t>
  </si>
  <si>
    <t>fm(units)</t>
  </si>
  <si>
    <t>Tried to use meter. But as predicted it doesn't work this low</t>
  </si>
  <si>
    <t>Waveform looks a bit oddd</t>
  </si>
  <si>
    <t>Waveform better</t>
  </si>
  <si>
    <t>Measurements made at 0.5V/div. Uncertainty seems to about 0.025V</t>
  </si>
  <si>
    <t>Decided to add 0.5Hz, since readings seem to change with frequency (actual frequency came out at 0.6Hz), but this shows the same spring</t>
  </si>
  <si>
    <t>constant measured at 1Hz, suggesting this value has converged. Plot right seems to confirm this</t>
  </si>
  <si>
    <t>Second task is to measure natural frequency. Turned up frequency and beam starting hitting proximeter near natural frequency so had to turn excitation amplitude way down</t>
  </si>
  <si>
    <t>Using Lissajous to judge -90 degree phase lag. Looked in analogue instrumentation and spoke to Mr. Edwards to figure this out.</t>
  </si>
  <si>
    <t>Uncertainty on excitation amplitude on volts is about</t>
  </si>
  <si>
    <t>V</t>
  </si>
  <si>
    <t>Uncertainty on response amplitude voltage is about</t>
  </si>
  <si>
    <t xml:space="preserve">Uncertainty in resonant frequency is at least </t>
  </si>
  <si>
    <t>Noticed some significant drift in response amplitude, hence the high uncertainty</t>
  </si>
  <si>
    <r>
      <t xml:space="preserve">Resonant frequency is </t>
    </r>
    <r>
      <rPr>
        <b/>
        <sz val="10"/>
        <rFont val="Arial"/>
        <family val="2"/>
      </rPr>
      <t>really</t>
    </r>
    <r>
      <rPr>
        <sz val="10"/>
        <rFont val="Arial"/>
        <family val="2"/>
      </rPr>
      <t xml:space="preserve"> difficult to judge as response amplitude tends to drift, and frequency adjustments have to be very fine.</t>
    </r>
  </si>
  <si>
    <t>Don't really trust this resonant frequency measurement to better than 0.1Hz.</t>
  </si>
  <si>
    <t>12:10pm Time running on so decided to complete uncertainty calcs, and conclusions so far before attempting further measurements</t>
  </si>
  <si>
    <t>Copied uncertainty tables from preparation</t>
  </si>
  <si>
    <t>Uncertainty calculation tables</t>
  </si>
  <si>
    <t>Input Variables</t>
  </si>
  <si>
    <t>Uncertainty results show method 1 producing measurements of k and m to an accuracy of about 6%, and an uncertainty on b of about 14%</t>
  </si>
  <si>
    <t>For method 2, however, the uncertainty in b is about the same as the measurement, confirming, as we suspected, that this is not a useful results</t>
  </si>
  <si>
    <t>Decided to compare system parameters with values stated in lab manual</t>
  </si>
  <si>
    <t>Measured</t>
  </si>
  <si>
    <t>Lab manual</t>
  </si>
  <si>
    <t>ratio</t>
  </si>
  <si>
    <t>N/m</t>
  </si>
  <si>
    <t>lb/in</t>
  </si>
  <si>
    <t>Measured spring constant is within 1% of nominal (uncertainty 6% though so this difference not significant)</t>
  </si>
  <si>
    <t>kg</t>
  </si>
  <si>
    <t>lb</t>
  </si>
  <si>
    <t>Measured mass is about 26% lower than nominal, and manual value ignores mass of non-rigid part of beam system</t>
  </si>
  <si>
    <t>kg/s</t>
  </si>
  <si>
    <t>not given</t>
  </si>
  <si>
    <t>Manual (figure 4) also shows the natural frequency of the structure to be close to 16Hz. Present results suggest a value closer to 19Hz. This is very significant since the uncertainty was only 0.1Hz.</t>
  </si>
  <si>
    <t>12:35pm Preliminary conclusions</t>
  </si>
  <si>
    <t>1. The spring constant of the beam structure has a value of 7583N/m +-6%</t>
  </si>
  <si>
    <t>2. The moving mass of the beam structure is estimated at 0.538kg +-6%</t>
  </si>
  <si>
    <t>3. The viscous damping constant was measured to be 0.47kg/s +- 14%</t>
  </si>
  <si>
    <t>4. The natural frequency is 18.9Hz +- 0.1Hz</t>
  </si>
  <si>
    <t>5. The resonant frequency could not reliably be distinguished from the natural frequency.</t>
  </si>
  <si>
    <t>6. Measuring the viscous damping by measuring the ratio of resonant and natural frequency is not practical fo a structure of this type.</t>
  </si>
  <si>
    <t>7. The spring constant of the structure is precisely the nominal value stated in the manual to within the measurement uncertainty.</t>
  </si>
  <si>
    <t>8. The nominal value given for mass in the manual is at least 26% too large.</t>
  </si>
  <si>
    <t>9. The natural frequency of the structure (perhaps because of the difference in spring constant) is some 3Hz more than that of the nominal system described in the manual</t>
  </si>
  <si>
    <t>12:40pm Lab time finished. No time for method 3 or the linearity check.</t>
  </si>
  <si>
    <t>Dynamic Response of a Beam (Experiment 6)</t>
  </si>
  <si>
    <t>04/01/1872</t>
  </si>
  <si>
    <t>Jane P. Doe</t>
  </si>
  <si>
    <t>John Q. Public</t>
  </si>
  <si>
    <t>jdoe@vt.edu</t>
  </si>
  <si>
    <t>jqpublic@vt.edu</t>
  </si>
  <si>
    <t>Steve Edwards</t>
  </si>
  <si>
    <t>stevie.eddie@vt.edu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</si>
</sst>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u/>
      <sz val="20"/>
      <name val="Arial"/>
      <family val="2"/>
    </font>
    <font>
      <i/>
      <sz val="12"/>
      <name val="Arial"/>
      <family val="2"/>
    </font>
    <font>
      <b/>
      <i/>
      <sz val="12"/>
      <color indexed="12"/>
      <name val="Arial"/>
      <family val="2"/>
    </font>
    <font>
      <b/>
      <i/>
      <sz val="12"/>
      <name val="Arial"/>
      <family val="2"/>
    </font>
    <font>
      <sz val="12"/>
      <name val="Arial"/>
      <family val="2"/>
    </font>
    <font>
      <b/>
      <sz val="12"/>
      <color indexed="12"/>
      <name val="Arial"/>
      <family val="2"/>
    </font>
    <font>
      <b/>
      <i/>
      <sz val="20"/>
      <name val="Arial"/>
      <family val="2"/>
    </font>
    <font>
      <b/>
      <i/>
      <sz val="10"/>
      <name val="Arial"/>
      <family val="2"/>
    </font>
    <font>
      <b/>
      <sz val="20"/>
      <name val="Arial"/>
      <family val="2"/>
    </font>
    <font>
      <b/>
      <sz val="12"/>
      <color rgb="FF222222"/>
      <name val="Arial"/>
      <family val="2"/>
    </font>
    <font>
      <b/>
      <sz val="12"/>
      <name val="Arial"/>
      <family val="2"/>
    </font>
    <font>
      <sz val="12"/>
      <color rgb="FF222222"/>
      <name val="Arial"/>
      <family val="2"/>
    </font>
    <font>
      <sz val="10"/>
      <color theme="0"/>
      <name val="Arial"/>
      <family val="2"/>
    </font>
    <font>
      <sz val="10"/>
      <name val="Arial"/>
      <family val="2"/>
    </font>
    <font>
      <sz val="12"/>
      <name val="Times New Roman"/>
      <family val="1"/>
    </font>
    <font>
      <sz val="10"/>
      <name val="Arial"/>
    </font>
    <font>
      <b/>
      <sz val="14"/>
      <name val="Arial"/>
      <family val="2"/>
    </font>
    <font>
      <b/>
      <u/>
      <sz val="10"/>
      <name val="Arial"/>
      <family val="2"/>
    </font>
    <font>
      <i/>
      <sz val="10"/>
      <name val="Arial"/>
      <family val="2"/>
    </font>
    <font>
      <sz val="10"/>
      <name val="Symbol"/>
      <family val="1"/>
      <charset val="2"/>
    </font>
    <font>
      <b/>
      <sz val="10"/>
      <name val="Arial"/>
      <family val="2"/>
    </font>
    <font>
      <u/>
      <sz val="11"/>
      <color theme="10"/>
      <name val="Calibri"/>
      <family val="2"/>
      <scheme val="minor"/>
    </font>
    <font>
      <b/>
      <i/>
      <sz val="10"/>
      <color indexed="12"/>
      <name val="Arial"/>
      <family val="2"/>
    </font>
  </fonts>
  <fills count="12">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F5F5F5"/>
        <bgColor indexed="64"/>
      </patternFill>
    </fill>
    <fill>
      <patternFill patternType="solid">
        <fgColor rgb="FFFFFFFF"/>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rgb="FF00B050"/>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theme="1"/>
      </left>
      <right/>
      <top style="medium">
        <color rgb="FFC7CDD1"/>
      </top>
      <bottom style="medium">
        <color rgb="FFC7CDD1"/>
      </bottom>
      <diagonal/>
    </border>
    <border>
      <left/>
      <right style="thick">
        <color theme="1"/>
      </right>
      <top style="medium">
        <color rgb="FFC7CDD1"/>
      </top>
      <bottom style="medium">
        <color rgb="FFC7CDD1"/>
      </bottom>
      <diagonal/>
    </border>
    <border>
      <left/>
      <right/>
      <top style="medium">
        <color rgb="FFC7CDD1"/>
      </top>
      <bottom style="medium">
        <color rgb="FFC7CDD1"/>
      </bottom>
      <diagonal/>
    </border>
    <border>
      <left style="thick">
        <color theme="1"/>
      </left>
      <right style="thick">
        <color theme="1"/>
      </right>
      <top style="medium">
        <color rgb="FFC7CDD1"/>
      </top>
      <bottom style="medium">
        <color rgb="FFC7CDD1"/>
      </bottom>
      <diagonal/>
    </border>
    <border>
      <left style="thick">
        <color theme="1"/>
      </left>
      <right/>
      <top style="medium">
        <color rgb="FFC7CDD1"/>
      </top>
      <bottom/>
      <diagonal/>
    </border>
    <border>
      <left/>
      <right style="thick">
        <color theme="1"/>
      </right>
      <top style="medium">
        <color rgb="FFC7CDD1"/>
      </top>
      <bottom/>
      <diagonal/>
    </border>
    <border>
      <left/>
      <right/>
      <top style="medium">
        <color rgb="FFC7CDD1"/>
      </top>
      <bottom/>
      <diagonal/>
    </border>
    <border>
      <left style="medium">
        <color rgb="FFAAAAAA"/>
      </left>
      <right style="thick">
        <color theme="1"/>
      </right>
      <top style="medium">
        <color rgb="FFC7CDD1"/>
      </top>
      <bottom/>
      <diagonal/>
    </border>
    <border>
      <left style="medium">
        <color rgb="FFAAAAAA"/>
      </left>
      <right/>
      <top style="medium">
        <color rgb="FFC7CDD1"/>
      </top>
      <bottom/>
      <diagonal/>
    </border>
    <border>
      <left style="thick">
        <color theme="1"/>
      </left>
      <right style="thick">
        <color theme="1"/>
      </right>
      <top style="medium">
        <color rgb="FFC7CDD1"/>
      </top>
      <bottom/>
      <diagonal/>
    </border>
    <border>
      <left style="thick">
        <color theme="1"/>
      </left>
      <right/>
      <top/>
      <bottom style="medium">
        <color rgb="FFC7CDD1"/>
      </bottom>
      <diagonal/>
    </border>
    <border>
      <left/>
      <right style="thick">
        <color theme="1"/>
      </right>
      <top/>
      <bottom style="medium">
        <color rgb="FFC7CDD1"/>
      </bottom>
      <diagonal/>
    </border>
    <border>
      <left/>
      <right/>
      <top/>
      <bottom style="medium">
        <color rgb="FFC7CDD1"/>
      </bottom>
      <diagonal/>
    </border>
    <border>
      <left style="medium">
        <color rgb="FFAAAAAA"/>
      </left>
      <right style="thick">
        <color theme="1"/>
      </right>
      <top/>
      <bottom style="medium">
        <color rgb="FFC7CDD1"/>
      </bottom>
      <diagonal/>
    </border>
    <border>
      <left style="medium">
        <color rgb="FFAAAAAA"/>
      </left>
      <right/>
      <top/>
      <bottom style="medium">
        <color rgb="FFC7CDD1"/>
      </bottom>
      <diagonal/>
    </border>
    <border>
      <left style="thick">
        <color theme="1"/>
      </left>
      <right style="thick">
        <color theme="1"/>
      </right>
      <top/>
      <bottom style="medium">
        <color rgb="FFC7CDD1"/>
      </bottom>
      <diagonal/>
    </border>
    <border>
      <left style="thin">
        <color indexed="64"/>
      </left>
      <right style="thick">
        <color theme="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6" fillId="0" borderId="0"/>
    <xf numFmtId="0" fontId="22" fillId="0" borderId="0" applyNumberFormat="0" applyFill="0" applyBorder="0" applyAlignment="0" applyProtection="0"/>
  </cellStyleXfs>
  <cellXfs count="126">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2" borderId="0" xfId="0" applyFont="1" applyFill="1"/>
    <xf numFmtId="0" fontId="0" fillId="2" borderId="5" xfId="0" applyFill="1" applyBorder="1"/>
    <xf numFmtId="0" fontId="2" fillId="2" borderId="6" xfId="0" applyFont="1" applyFill="1" applyBorder="1"/>
    <xf numFmtId="0" fontId="3" fillId="3" borderId="6" xfId="0" applyFont="1" applyFill="1" applyBorder="1" applyAlignment="1" applyProtection="1">
      <alignment horizontal="center"/>
      <protection locked="0"/>
    </xf>
    <xf numFmtId="0" fontId="4" fillId="2" borderId="0" xfId="0" applyFont="1" applyFill="1"/>
    <xf numFmtId="0" fontId="5" fillId="2" borderId="0" xfId="0" applyFont="1" applyFill="1"/>
    <xf numFmtId="0" fontId="2" fillId="0" borderId="6" xfId="0" applyFont="1" applyBorder="1"/>
    <xf numFmtId="14" fontId="3" fillId="3" borderId="6" xfId="0" applyNumberFormat="1" applyFont="1" applyFill="1" applyBorder="1" applyProtection="1">
      <protection locked="0"/>
    </xf>
    <xf numFmtId="0" fontId="2" fillId="4" borderId="0" xfId="0" applyFont="1" applyFill="1"/>
    <xf numFmtId="0" fontId="6" fillId="4" borderId="0" xfId="0" applyFont="1" applyFill="1"/>
    <xf numFmtId="0" fontId="2" fillId="2" borderId="0" xfId="0" applyFont="1" applyFill="1"/>
    <xf numFmtId="0" fontId="2" fillId="0" borderId="6" xfId="0" applyFont="1" applyBorder="1" applyAlignment="1">
      <alignment horizontal="left"/>
    </xf>
    <xf numFmtId="0" fontId="3" fillId="3" borderId="6" xfId="0" applyFont="1" applyFill="1" applyBorder="1" applyProtection="1">
      <protection locked="0"/>
    </xf>
    <xf numFmtId="0" fontId="2" fillId="0" borderId="6" xfId="0" applyFont="1" applyBorder="1" applyAlignment="1">
      <alignment horizontal="right"/>
    </xf>
    <xf numFmtId="0" fontId="2" fillId="4" borderId="0" xfId="0" applyFont="1" applyFill="1" applyAlignment="1">
      <alignment horizontal="right"/>
    </xf>
    <xf numFmtId="0" fontId="3" fillId="4" borderId="0" xfId="0" applyFont="1" applyFill="1"/>
    <xf numFmtId="0" fontId="3" fillId="4" borderId="0" xfId="0" applyFont="1" applyFill="1" applyAlignment="1">
      <alignment horizontal="center"/>
    </xf>
    <xf numFmtId="0" fontId="7" fillId="2" borderId="0" xfId="0" applyFont="1" applyFill="1"/>
    <xf numFmtId="0" fontId="8" fillId="2" borderId="0" xfId="0" applyFont="1" applyFill="1"/>
    <xf numFmtId="0" fontId="5" fillId="2" borderId="0" xfId="0" applyFont="1" applyFill="1" applyAlignment="1">
      <alignment horizontal="left" wrapText="1"/>
    </xf>
    <xf numFmtId="0" fontId="0" fillId="2" borderId="4" xfId="0" applyFill="1" applyBorder="1" applyAlignment="1">
      <alignment vertical="top"/>
    </xf>
    <xf numFmtId="0" fontId="2" fillId="2" borderId="0" xfId="0" applyFont="1" applyFill="1" applyAlignment="1">
      <alignment horizontal="left" vertical="top" wrapText="1"/>
    </xf>
    <xf numFmtId="0" fontId="2" fillId="2" borderId="0" xfId="0" applyFont="1" applyFill="1" applyAlignment="1">
      <alignment horizontal="left" vertical="top"/>
    </xf>
    <xf numFmtId="0" fontId="0" fillId="2" borderId="5" xfId="0" applyFill="1" applyBorder="1" applyAlignment="1">
      <alignment vertical="top"/>
    </xf>
    <xf numFmtId="0" fontId="0" fillId="2" borderId="0" xfId="0" applyFill="1" applyAlignment="1">
      <alignment vertical="top"/>
    </xf>
    <xf numFmtId="0" fontId="9" fillId="0" borderId="0" xfId="0" applyFont="1"/>
    <xf numFmtId="0" fontId="0" fillId="4" borderId="0" xfId="0" applyFill="1"/>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0" fillId="6" borderId="5" xfId="0" applyFill="1" applyBorder="1"/>
    <xf numFmtId="0" fontId="10" fillId="6" borderId="11"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2" fillId="6" borderId="16" xfId="0" applyFont="1" applyFill="1" applyBorder="1" applyAlignment="1">
      <alignment horizontal="center" vertical="center"/>
    </xf>
    <xf numFmtId="0" fontId="12" fillId="6" borderId="17" xfId="0" applyFont="1" applyFill="1" applyBorder="1" applyAlignment="1">
      <alignment horizontal="left" vertical="center" wrapText="1"/>
    </xf>
    <xf numFmtId="0" fontId="12" fillId="6" borderId="18" xfId="0" applyFont="1" applyFill="1" applyBorder="1" applyAlignment="1">
      <alignment horizontal="left"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2" fillId="6" borderId="22" xfId="0" applyFont="1" applyFill="1" applyBorder="1" applyAlignment="1">
      <alignment horizontal="center" vertical="center"/>
    </xf>
    <xf numFmtId="0" fontId="0" fillId="4" borderId="0" xfId="0" applyFill="1" applyAlignment="1">
      <alignment horizontal="center"/>
    </xf>
    <xf numFmtId="0" fontId="9" fillId="4" borderId="0" xfId="0" applyFont="1" applyFill="1"/>
    <xf numFmtId="0" fontId="0" fillId="2" borderId="23" xfId="0" applyFill="1" applyBorder="1"/>
    <xf numFmtId="0" fontId="0" fillId="2" borderId="24" xfId="0" applyFill="1" applyBorder="1"/>
    <xf numFmtId="0" fontId="0" fillId="2" borderId="25" xfId="0" applyFill="1" applyBorder="1"/>
    <xf numFmtId="0" fontId="0" fillId="2" borderId="25" xfId="0" applyFill="1" applyBorder="1" applyAlignment="1">
      <alignment horizontal="center"/>
    </xf>
    <xf numFmtId="0" fontId="0" fillId="2" borderId="26" xfId="0" applyFill="1" applyBorder="1"/>
    <xf numFmtId="0" fontId="0" fillId="2" borderId="0" xfId="0" applyFill="1" applyAlignment="1">
      <alignment horizontal="center"/>
    </xf>
    <xf numFmtId="0" fontId="13" fillId="4" borderId="0" xfId="0" applyFont="1" applyFill="1"/>
    <xf numFmtId="0" fontId="14" fillId="2" borderId="0" xfId="0" applyFont="1" applyFill="1"/>
    <xf numFmtId="0" fontId="15" fillId="2" borderId="0" xfId="0" applyFont="1" applyFill="1"/>
    <xf numFmtId="0" fontId="17" fillId="0" borderId="0" xfId="1" applyFont="1"/>
    <xf numFmtId="0" fontId="16" fillId="0" borderId="0" xfId="1"/>
    <xf numFmtId="0" fontId="18" fillId="0" borderId="0" xfId="1" applyFont="1"/>
    <xf numFmtId="0" fontId="21" fillId="0" borderId="0" xfId="1" applyFont="1"/>
    <xf numFmtId="0" fontId="16" fillId="0" borderId="27" xfId="1" applyBorder="1"/>
    <xf numFmtId="0" fontId="16" fillId="0" borderId="28" xfId="1" applyBorder="1"/>
    <xf numFmtId="0" fontId="16" fillId="0" borderId="29" xfId="1" applyBorder="1"/>
    <xf numFmtId="0" fontId="16" fillId="0" borderId="30" xfId="1" applyBorder="1"/>
    <xf numFmtId="0" fontId="16" fillId="0" borderId="31" xfId="1" applyBorder="1"/>
    <xf numFmtId="0" fontId="16" fillId="7" borderId="30" xfId="1" applyFill="1" applyBorder="1" applyAlignment="1">
      <alignment horizontal="center"/>
    </xf>
    <xf numFmtId="0" fontId="16" fillId="7" borderId="0" xfId="1" applyFill="1" applyAlignment="1">
      <alignment horizontal="center"/>
    </xf>
    <xf numFmtId="0" fontId="16" fillId="7" borderId="31" xfId="1" applyFill="1" applyBorder="1" applyAlignment="1">
      <alignment horizontal="center"/>
    </xf>
    <xf numFmtId="0" fontId="16" fillId="7" borderId="30" xfId="1" applyFill="1" applyBorder="1"/>
    <xf numFmtId="0" fontId="16" fillId="7" borderId="0" xfId="1" applyFill="1"/>
    <xf numFmtId="0" fontId="16" fillId="7" borderId="31" xfId="1" applyFill="1" applyBorder="1"/>
    <xf numFmtId="0" fontId="16" fillId="8" borderId="0" xfId="1" applyFill="1"/>
    <xf numFmtId="0" fontId="16" fillId="8" borderId="31" xfId="1" applyFill="1" applyBorder="1"/>
    <xf numFmtId="0" fontId="16" fillId="8" borderId="32" xfId="1" applyFill="1" applyBorder="1"/>
    <xf numFmtId="0" fontId="16" fillId="8" borderId="33" xfId="1" applyFill="1" applyBorder="1"/>
    <xf numFmtId="0" fontId="16" fillId="0" borderId="34" xfId="1" applyBorder="1"/>
    <xf numFmtId="0" fontId="16" fillId="0" borderId="33" xfId="1" applyBorder="1"/>
    <xf numFmtId="0" fontId="16" fillId="7" borderId="27" xfId="1" applyFill="1" applyBorder="1"/>
    <xf numFmtId="0" fontId="16" fillId="7" borderId="28" xfId="1" applyFill="1" applyBorder="1"/>
    <xf numFmtId="0" fontId="16" fillId="7" borderId="28" xfId="1" applyFill="1" applyBorder="1" applyAlignment="1">
      <alignment horizontal="center"/>
    </xf>
    <xf numFmtId="0" fontId="16" fillId="7" borderId="29" xfId="1" applyFill="1" applyBorder="1"/>
    <xf numFmtId="0" fontId="16" fillId="0" borderId="32" xfId="1" applyBorder="1"/>
    <xf numFmtId="0" fontId="16" fillId="8" borderId="34" xfId="1" applyFill="1" applyBorder="1"/>
    <xf numFmtId="0" fontId="16" fillId="9" borderId="27" xfId="1" applyFill="1" applyBorder="1"/>
    <xf numFmtId="0" fontId="16" fillId="9" borderId="28" xfId="1" applyFill="1" applyBorder="1"/>
    <xf numFmtId="0" fontId="16" fillId="9" borderId="28" xfId="1" applyFill="1" applyBorder="1" applyAlignment="1">
      <alignment horizontal="center"/>
    </xf>
    <xf numFmtId="0" fontId="16" fillId="9" borderId="29" xfId="1" applyFill="1" applyBorder="1"/>
    <xf numFmtId="0" fontId="16" fillId="9" borderId="30" xfId="1" applyFill="1" applyBorder="1"/>
    <xf numFmtId="0" fontId="16" fillId="9" borderId="0" xfId="1" applyFill="1"/>
    <xf numFmtId="0" fontId="16" fillId="9" borderId="31" xfId="1" applyFill="1" applyBorder="1"/>
    <xf numFmtId="0" fontId="16" fillId="10" borderId="0" xfId="1" applyFill="1"/>
    <xf numFmtId="0" fontId="14" fillId="0" borderId="0" xfId="1" applyFont="1"/>
    <xf numFmtId="0" fontId="16" fillId="2" borderId="0" xfId="1" applyFill="1"/>
    <xf numFmtId="0" fontId="16" fillId="0" borderId="35" xfId="1" applyBorder="1"/>
    <xf numFmtId="0" fontId="16" fillId="0" borderId="1" xfId="1" applyBorder="1"/>
    <xf numFmtId="0" fontId="16" fillId="0" borderId="3" xfId="1" applyBorder="1"/>
    <xf numFmtId="0" fontId="16" fillId="0" borderId="2" xfId="1" applyBorder="1"/>
    <xf numFmtId="0" fontId="16" fillId="0" borderId="4" xfId="1" applyBorder="1"/>
    <xf numFmtId="0" fontId="16" fillId="0" borderId="5" xfId="1" applyBorder="1"/>
    <xf numFmtId="0" fontId="16" fillId="0" borderId="24" xfId="1" applyBorder="1"/>
    <xf numFmtId="0" fontId="16" fillId="0" borderId="26" xfId="1" applyBorder="1"/>
    <xf numFmtId="0" fontId="16" fillId="0" borderId="25" xfId="1" applyBorder="1"/>
    <xf numFmtId="0" fontId="11" fillId="11" borderId="13" xfId="0" applyFont="1" applyFill="1" applyBorder="1" applyAlignment="1">
      <alignment horizontal="center" vertical="center" wrapText="1"/>
    </xf>
    <xf numFmtId="0" fontId="11" fillId="11" borderId="19"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17"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21"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20" xfId="0" applyFont="1" applyFill="1" applyBorder="1" applyAlignment="1">
      <alignment horizontal="center" vertical="center" wrapText="1"/>
    </xf>
    <xf numFmtId="0" fontId="3" fillId="3" borderId="36" xfId="0" applyFont="1" applyFill="1" applyBorder="1" applyAlignment="1" applyProtection="1">
      <alignment horizontal="center"/>
      <protection locked="0"/>
    </xf>
    <xf numFmtId="0" fontId="3" fillId="3" borderId="37" xfId="0" applyFont="1" applyFill="1" applyBorder="1" applyAlignment="1" applyProtection="1">
      <alignment horizontal="center"/>
      <protection locked="0"/>
    </xf>
    <xf numFmtId="0" fontId="3" fillId="3" borderId="38" xfId="0" applyFont="1" applyFill="1" applyBorder="1" applyAlignment="1" applyProtection="1">
      <alignment horizontal="center"/>
      <protection locked="0"/>
    </xf>
    <xf numFmtId="0" fontId="23" fillId="3" borderId="6" xfId="0" applyFont="1" applyFill="1" applyBorder="1" applyProtection="1">
      <protection locked="0"/>
    </xf>
    <xf numFmtId="0" fontId="22" fillId="3" borderId="6" xfId="2" applyFill="1" applyBorder="1" applyAlignment="1" applyProtection="1">
      <alignment horizontal="center"/>
      <protection locked="0"/>
    </xf>
  </cellXfs>
  <cellStyles count="3">
    <cellStyle name="Hyperlink" xfId="2" builtinId="8"/>
    <cellStyle name="Normal" xfId="0" builtinId="0"/>
    <cellStyle name="Normal 2" xfId="1" xr:uid="{BE3AB756-79B2-4245-BC3A-1F1ACEA977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10380022470454"/>
          <c:y val="0.1012662400540614"/>
          <c:w val="0.70873898402575097"/>
          <c:h val="0.62025572033112608"/>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Ref>
              <c:f>'Experiment Record'!$B$113:$B$116</c:f>
              <c:numCache>
                <c:formatCode>General</c:formatCode>
                <c:ptCount val="4"/>
                <c:pt idx="0">
                  <c:v>1</c:v>
                </c:pt>
                <c:pt idx="1">
                  <c:v>2.1</c:v>
                </c:pt>
                <c:pt idx="2">
                  <c:v>3</c:v>
                </c:pt>
                <c:pt idx="3">
                  <c:v>0.6</c:v>
                </c:pt>
              </c:numCache>
            </c:numRef>
          </c:xVal>
          <c:yVal>
            <c:numRef>
              <c:f>'Experiment Record'!$H$113:$H$116</c:f>
              <c:numCache>
                <c:formatCode>General</c:formatCode>
                <c:ptCount val="4"/>
                <c:pt idx="0">
                  <c:v>1.3187107060415741E-4</c:v>
                </c:pt>
                <c:pt idx="1">
                  <c:v>1.4835495442967707E-4</c:v>
                </c:pt>
                <c:pt idx="2">
                  <c:v>1.6483883825519672E-4</c:v>
                </c:pt>
                <c:pt idx="3">
                  <c:v>1.3187107060415741E-4</c:v>
                </c:pt>
              </c:numCache>
            </c:numRef>
          </c:yVal>
          <c:smooth val="0"/>
          <c:extLst>
            <c:ext xmlns:c16="http://schemas.microsoft.com/office/drawing/2014/chart" uri="{C3380CC4-5D6E-409C-BE32-E72D297353CC}">
              <c16:uniqueId val="{00000000-7B23-4A78-870E-4A1F5137A39F}"/>
            </c:ext>
          </c:extLst>
        </c:ser>
        <c:dLbls>
          <c:showLegendKey val="0"/>
          <c:showVal val="0"/>
          <c:showCatName val="0"/>
          <c:showSerName val="0"/>
          <c:showPercent val="0"/>
          <c:showBubbleSize val="0"/>
        </c:dLbls>
        <c:axId val="1100747951"/>
        <c:axId val="1"/>
      </c:scatterChart>
      <c:valAx>
        <c:axId val="1100747951"/>
        <c:scaling>
          <c:orientation val="minMax"/>
        </c:scaling>
        <c:delete val="0"/>
        <c:axPos val="b"/>
        <c:title>
          <c:tx>
            <c:rich>
              <a:bodyPr/>
              <a:lstStyle/>
              <a:p>
                <a:pPr>
                  <a:defRPr sz="925" b="1" i="0" u="none" strike="noStrike" baseline="0">
                    <a:solidFill>
                      <a:srgbClr val="000000"/>
                    </a:solidFill>
                    <a:latin typeface="Arial"/>
                    <a:ea typeface="Arial"/>
                    <a:cs typeface="Arial"/>
                  </a:defRPr>
                </a:pPr>
                <a:r>
                  <a:rPr lang="en-US"/>
                  <a:t>Freq (Hz)</a:t>
                </a:r>
              </a:p>
            </c:rich>
          </c:tx>
          <c:layout>
            <c:manualLayout>
              <c:xMode val="edge"/>
              <c:yMode val="edge"/>
              <c:x val="0.46278385104774522"/>
              <c:y val="0.8481048096835996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
        <c:crosses val="autoZero"/>
        <c:crossBetween val="midCat"/>
      </c:valAx>
      <c:valAx>
        <c:axId val="1"/>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en-US"/>
                  <a:t>Flexibility (ratio)</a:t>
                </a:r>
              </a:p>
            </c:rich>
          </c:tx>
          <c:layout>
            <c:manualLayout>
              <c:xMode val="edge"/>
              <c:yMode val="edge"/>
              <c:x val="2.4271844660194174E-2"/>
              <c:y val="0.2151907593829252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100747951"/>
        <c:crosses val="autoZero"/>
        <c:crossBetween val="midCat"/>
      </c:valAx>
      <c:spPr>
        <a:solidFill>
          <a:srgbClr val="C0C0C0"/>
        </a:solidFill>
        <a:ln w="12700">
          <a:solidFill>
            <a:srgbClr val="808080"/>
          </a:solidFill>
          <a:prstDash val="solid"/>
        </a:ln>
      </c:spPr>
    </c:plotArea>
    <c:legend>
      <c:legendPos val="r"/>
      <c:layout>
        <c:manualLayout>
          <c:xMode val="edge"/>
          <c:yMode val="edge"/>
          <c:x val="0.83842624175883629"/>
          <c:y val="0.35022427408865192"/>
          <c:w val="0.15040470749108895"/>
          <c:h val="0.13080665658732782"/>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1.xml"/><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2286000</xdr:colOff>
      <xdr:row>8</xdr:row>
      <xdr:rowOff>171450</xdr:rowOff>
    </xdr:from>
    <xdr:to>
      <xdr:col>7</xdr:col>
      <xdr:colOff>0</xdr:colOff>
      <xdr:row>16</xdr:row>
      <xdr:rowOff>114299</xdr:rowOff>
    </xdr:to>
    <xdr:sp macro="" textlink="">
      <xdr:nvSpPr>
        <xdr:cNvPr id="2" name="TextBox 1">
          <a:extLst>
            <a:ext uri="{FF2B5EF4-FFF2-40B4-BE49-F238E27FC236}">
              <a16:creationId xmlns:a16="http://schemas.microsoft.com/office/drawing/2014/main" id="{16A88561-1143-46E8-8C9F-711E86CCE9FD}"/>
            </a:ext>
          </a:extLst>
        </xdr:cNvPr>
        <xdr:cNvSpPr txBox="1"/>
      </xdr:nvSpPr>
      <xdr:spPr>
        <a:xfrm>
          <a:off x="4171950" y="1447800"/>
          <a:ext cx="4591050" cy="165734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rgbClr val="FF0000"/>
              </a:solidFill>
            </a:rPr>
            <a:t>The data and results in this</a:t>
          </a:r>
          <a:r>
            <a:rPr lang="en-US" sz="2400" baseline="0">
              <a:solidFill>
                <a:srgbClr val="FF0000"/>
              </a:solidFill>
            </a:rPr>
            <a:t> logbook are nominal only and have been modified so they do not accurately depict any of the experiment 6 rigs.</a:t>
          </a:r>
          <a:endParaRPr lang="en-US" sz="2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80</xdr:row>
      <xdr:rowOff>82550</xdr:rowOff>
    </xdr:from>
    <xdr:to>
      <xdr:col>16</xdr:col>
      <xdr:colOff>44450</xdr:colOff>
      <xdr:row>85</xdr:row>
      <xdr:rowOff>88976</xdr:rowOff>
    </xdr:to>
    <xdr:sp macro="" textlink="">
      <xdr:nvSpPr>
        <xdr:cNvPr id="2" name="Text Box 4">
          <a:extLst>
            <a:ext uri="{FF2B5EF4-FFF2-40B4-BE49-F238E27FC236}">
              <a16:creationId xmlns:a16="http://schemas.microsoft.com/office/drawing/2014/main" id="{69EF5907-1F0F-4C6F-A4CF-6EED677A92A6}"/>
            </a:ext>
          </a:extLst>
        </xdr:cNvPr>
        <xdr:cNvSpPr txBox="1">
          <a:spLocks noChangeArrowheads="1"/>
        </xdr:cNvSpPr>
      </xdr:nvSpPr>
      <xdr:spPr bwMode="auto">
        <a:xfrm>
          <a:off x="6429375" y="13106400"/>
          <a:ext cx="3514725" cy="809701"/>
        </a:xfrm>
        <a:prstGeom prst="rect">
          <a:avLst/>
        </a:prstGeom>
        <a:solidFill>
          <a:srgbClr val="FFCC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Find the natural frequency using the lissajous pattern of the scope.  Also record the excitation and response. To solve the linear equation set will program these into Matlab during test (write code before test?).</a:t>
          </a:r>
        </a:p>
      </xdr:txBody>
    </xdr:sp>
    <xdr:clientData/>
  </xdr:twoCellAnchor>
  <xdr:twoCellAnchor>
    <xdr:from>
      <xdr:col>8</xdr:col>
      <xdr:colOff>44450</xdr:colOff>
      <xdr:row>88</xdr:row>
      <xdr:rowOff>76200</xdr:rowOff>
    </xdr:from>
    <xdr:to>
      <xdr:col>13</xdr:col>
      <xdr:colOff>323850</xdr:colOff>
      <xdr:row>94</xdr:row>
      <xdr:rowOff>44450</xdr:rowOff>
    </xdr:to>
    <xdr:sp macro="" textlink="">
      <xdr:nvSpPr>
        <xdr:cNvPr id="3" name="Text Box 6">
          <a:extLst>
            <a:ext uri="{FF2B5EF4-FFF2-40B4-BE49-F238E27FC236}">
              <a16:creationId xmlns:a16="http://schemas.microsoft.com/office/drawing/2014/main" id="{68ECE6A1-CD6F-4CC8-89CC-F2A3427045DB}"/>
            </a:ext>
          </a:extLst>
        </xdr:cNvPr>
        <xdr:cNvSpPr txBox="1">
          <a:spLocks noChangeArrowheads="1"/>
        </xdr:cNvSpPr>
      </xdr:nvSpPr>
      <xdr:spPr bwMode="auto">
        <a:xfrm>
          <a:off x="5067300" y="14392275"/>
          <a:ext cx="3324225" cy="942975"/>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Checking for linearity:</a:t>
          </a:r>
        </a:p>
        <a:p>
          <a:pPr algn="l" rtl="0">
            <a:defRPr sz="1000"/>
          </a:pPr>
          <a:r>
            <a:rPr lang="en-US" sz="1000" b="0" i="0" strike="noStrike">
              <a:solidFill>
                <a:srgbClr val="000000"/>
              </a:solidFill>
              <a:latin typeface="Arial"/>
              <a:cs typeface="Arial"/>
            </a:rPr>
            <a:t>At a fixed frequency away from resonance vary excitation amplitude, and measure response and dynamic flexibility. Dynamic flexibility should be constant for linear system at a fixed frequency.</a:t>
          </a:r>
        </a:p>
      </xdr:txBody>
    </xdr:sp>
    <xdr:clientData/>
  </xdr:twoCellAnchor>
  <xdr:twoCellAnchor>
    <xdr:from>
      <xdr:col>7</xdr:col>
      <xdr:colOff>177800</xdr:colOff>
      <xdr:row>71</xdr:row>
      <xdr:rowOff>12700</xdr:rowOff>
    </xdr:from>
    <xdr:to>
      <xdr:col>8</xdr:col>
      <xdr:colOff>196850</xdr:colOff>
      <xdr:row>75</xdr:row>
      <xdr:rowOff>82550</xdr:rowOff>
    </xdr:to>
    <xdr:sp macro="" textlink="">
      <xdr:nvSpPr>
        <xdr:cNvPr id="4" name="Line 8">
          <a:extLst>
            <a:ext uri="{FF2B5EF4-FFF2-40B4-BE49-F238E27FC236}">
              <a16:creationId xmlns:a16="http://schemas.microsoft.com/office/drawing/2014/main" id="{57AC2653-8164-4178-8FE2-477C8CC4A654}"/>
            </a:ext>
          </a:extLst>
        </xdr:cNvPr>
        <xdr:cNvSpPr>
          <a:spLocks noChangeShapeType="1"/>
        </xdr:cNvSpPr>
      </xdr:nvSpPr>
      <xdr:spPr bwMode="auto">
        <a:xfrm flipH="1">
          <a:off x="4448175" y="11572875"/>
          <a:ext cx="771525" cy="723900"/>
        </a:xfrm>
        <a:prstGeom prst="line">
          <a:avLst/>
        </a:prstGeom>
        <a:noFill/>
        <a:ln w="9525">
          <a:solidFill>
            <a:srgbClr val="99336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11</xdr:col>
      <xdr:colOff>95250</xdr:colOff>
      <xdr:row>140</xdr:row>
      <xdr:rowOff>76200</xdr:rowOff>
    </xdr:from>
    <xdr:to>
      <xdr:col>16</xdr:col>
      <xdr:colOff>254000</xdr:colOff>
      <xdr:row>145</xdr:row>
      <xdr:rowOff>35006</xdr:rowOff>
    </xdr:to>
    <xdr:sp macro="" textlink="">
      <xdr:nvSpPr>
        <xdr:cNvPr id="5" name="Text Box 14">
          <a:extLst>
            <a:ext uri="{FF2B5EF4-FFF2-40B4-BE49-F238E27FC236}">
              <a16:creationId xmlns:a16="http://schemas.microsoft.com/office/drawing/2014/main" id="{201A8718-A381-4387-9B0F-4E3A6D861D16}"/>
            </a:ext>
          </a:extLst>
        </xdr:cNvPr>
        <xdr:cNvSpPr txBox="1">
          <a:spLocks noChangeArrowheads="1"/>
        </xdr:cNvSpPr>
      </xdr:nvSpPr>
      <xdr:spPr bwMode="auto">
        <a:xfrm>
          <a:off x="6943725" y="22812375"/>
          <a:ext cx="3209925" cy="77160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**Note:. Spring constant is not a primary measurement, but once we have calculated it and its uncertainty in the above table, we can treat it like one when computing uncertainties in other results that are derived from it</a:t>
          </a:r>
        </a:p>
      </xdr:txBody>
    </xdr:sp>
    <xdr:clientData/>
  </xdr:twoCellAnchor>
  <xdr:twoCellAnchor editAs="oneCell">
    <xdr:from>
      <xdr:col>13</xdr:col>
      <xdr:colOff>228600</xdr:colOff>
      <xdr:row>161</xdr:row>
      <xdr:rowOff>50800</xdr:rowOff>
    </xdr:from>
    <xdr:to>
      <xdr:col>18</xdr:col>
      <xdr:colOff>387350</xdr:colOff>
      <xdr:row>166</xdr:row>
      <xdr:rowOff>101691</xdr:rowOff>
    </xdr:to>
    <xdr:sp macro="" textlink="">
      <xdr:nvSpPr>
        <xdr:cNvPr id="6" name="Text Box 15">
          <a:extLst>
            <a:ext uri="{FF2B5EF4-FFF2-40B4-BE49-F238E27FC236}">
              <a16:creationId xmlns:a16="http://schemas.microsoft.com/office/drawing/2014/main" id="{A38327D8-C71B-48B2-9991-D98B28378C08}"/>
            </a:ext>
          </a:extLst>
        </xdr:cNvPr>
        <xdr:cNvSpPr txBox="1">
          <a:spLocks noChangeArrowheads="1"/>
        </xdr:cNvSpPr>
      </xdr:nvSpPr>
      <xdr:spPr bwMode="auto">
        <a:xfrm>
          <a:off x="8296275" y="26184225"/>
          <a:ext cx="3209925" cy="86686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**Note:. Spring constant and mass are not a primary measurements, but once we calculated them and their uncertainty in the above tables, we can treat it like one when computing uncertainties in other results that are derived from it</a:t>
          </a:r>
        </a:p>
      </xdr:txBody>
    </xdr:sp>
    <xdr:clientData/>
  </xdr:twoCellAnchor>
  <xdr:twoCellAnchor editAs="oneCell">
    <xdr:from>
      <xdr:col>13</xdr:col>
      <xdr:colOff>95250</xdr:colOff>
      <xdr:row>183</xdr:row>
      <xdr:rowOff>76200</xdr:rowOff>
    </xdr:from>
    <xdr:to>
      <xdr:col>18</xdr:col>
      <xdr:colOff>254000</xdr:colOff>
      <xdr:row>188</xdr:row>
      <xdr:rowOff>38020</xdr:rowOff>
    </xdr:to>
    <xdr:sp macro="" textlink="">
      <xdr:nvSpPr>
        <xdr:cNvPr id="7" name="Text Box 17">
          <a:extLst>
            <a:ext uri="{FF2B5EF4-FFF2-40B4-BE49-F238E27FC236}">
              <a16:creationId xmlns:a16="http://schemas.microsoft.com/office/drawing/2014/main" id="{8DC5FD70-EBEE-42D1-A078-38795337FAEC}"/>
            </a:ext>
          </a:extLst>
        </xdr:cNvPr>
        <xdr:cNvSpPr txBox="1">
          <a:spLocks noChangeArrowheads="1"/>
        </xdr:cNvSpPr>
      </xdr:nvSpPr>
      <xdr:spPr bwMode="auto">
        <a:xfrm>
          <a:off x="8162925" y="29775150"/>
          <a:ext cx="3209925" cy="77144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**Note:. Effective mass is not a primary measurement, but once we have calculated it and its uncertainty in the above table, we can treat it like one when computing uncertainties in other results that are derived from it</a:t>
          </a:r>
        </a:p>
      </xdr:txBody>
    </xdr:sp>
    <xdr:clientData/>
  </xdr:twoCellAnchor>
  <xdr:twoCellAnchor>
    <xdr:from>
      <xdr:col>14</xdr:col>
      <xdr:colOff>146050</xdr:colOff>
      <xdr:row>23</xdr:row>
      <xdr:rowOff>88900</xdr:rowOff>
    </xdr:from>
    <xdr:to>
      <xdr:col>15</xdr:col>
      <xdr:colOff>292100</xdr:colOff>
      <xdr:row>31</xdr:row>
      <xdr:rowOff>101600</xdr:rowOff>
    </xdr:to>
    <xdr:sp macro="" textlink="">
      <xdr:nvSpPr>
        <xdr:cNvPr id="8" name="Rectangle 19">
          <a:extLst>
            <a:ext uri="{FF2B5EF4-FFF2-40B4-BE49-F238E27FC236}">
              <a16:creationId xmlns:a16="http://schemas.microsoft.com/office/drawing/2014/main" id="{84FEB9C6-68EF-4137-B79C-8972E683C119}"/>
            </a:ext>
          </a:extLst>
        </xdr:cNvPr>
        <xdr:cNvSpPr>
          <a:spLocks noChangeArrowheads="1"/>
        </xdr:cNvSpPr>
      </xdr:nvSpPr>
      <xdr:spPr bwMode="auto">
        <a:xfrm>
          <a:off x="8820150" y="3876675"/>
          <a:ext cx="762000" cy="1314450"/>
        </a:xfrm>
        <a:prstGeom prst="rect">
          <a:avLst/>
        </a:prstGeom>
        <a:solidFill>
          <a:srgbClr val="FFFFFF"/>
        </a:solidFill>
        <a:ln w="9525">
          <a:solidFill>
            <a:srgbClr val="000000"/>
          </a:solidFill>
          <a:miter lim="800000"/>
          <a:headEnd/>
          <a:tailEnd/>
        </a:ln>
      </xdr:spPr>
    </xdr:sp>
    <xdr:clientData/>
  </xdr:twoCellAnchor>
  <xdr:twoCellAnchor>
    <xdr:from>
      <xdr:col>10</xdr:col>
      <xdr:colOff>295275</xdr:colOff>
      <xdr:row>24</xdr:row>
      <xdr:rowOff>28575</xdr:rowOff>
    </xdr:from>
    <xdr:to>
      <xdr:col>15</xdr:col>
      <xdr:colOff>295275</xdr:colOff>
      <xdr:row>31</xdr:row>
      <xdr:rowOff>57150</xdr:rowOff>
    </xdr:to>
    <xdr:grpSp>
      <xdr:nvGrpSpPr>
        <xdr:cNvPr id="9" name="Group 30">
          <a:extLst>
            <a:ext uri="{FF2B5EF4-FFF2-40B4-BE49-F238E27FC236}">
              <a16:creationId xmlns:a16="http://schemas.microsoft.com/office/drawing/2014/main" id="{688FCC80-8579-425F-9E27-9D80BE56A7DD}"/>
            </a:ext>
          </a:extLst>
        </xdr:cNvPr>
        <xdr:cNvGrpSpPr>
          <a:grpSpLocks/>
        </xdr:cNvGrpSpPr>
      </xdr:nvGrpSpPr>
      <xdr:grpSpPr bwMode="auto">
        <a:xfrm>
          <a:off x="6530975" y="4035425"/>
          <a:ext cx="3048000" cy="1165225"/>
          <a:chOff x="698" y="412"/>
          <a:chExt cx="232" cy="138"/>
        </a:xfrm>
      </xdr:grpSpPr>
      <xdr:sp macro="" textlink="">
        <xdr:nvSpPr>
          <xdr:cNvPr id="10" name="Rectangle 20">
            <a:extLst>
              <a:ext uri="{FF2B5EF4-FFF2-40B4-BE49-F238E27FC236}">
                <a16:creationId xmlns:a16="http://schemas.microsoft.com/office/drawing/2014/main" id="{D68F357C-3200-4543-9650-4240239DA6EB}"/>
              </a:ext>
            </a:extLst>
          </xdr:cNvPr>
          <xdr:cNvSpPr>
            <a:spLocks noChangeArrowheads="1"/>
          </xdr:cNvSpPr>
        </xdr:nvSpPr>
        <xdr:spPr bwMode="auto">
          <a:xfrm>
            <a:off x="698" y="412"/>
            <a:ext cx="232" cy="8"/>
          </a:xfrm>
          <a:prstGeom prst="rect">
            <a:avLst/>
          </a:prstGeom>
          <a:solidFill>
            <a:srgbClr val="FFFFFF"/>
          </a:solidFill>
          <a:ln w="9525">
            <a:solidFill>
              <a:srgbClr val="000000"/>
            </a:solidFill>
            <a:miter lim="800000"/>
            <a:headEnd/>
            <a:tailEnd/>
          </a:ln>
        </xdr:spPr>
      </xdr:sp>
      <xdr:sp macro="" textlink="">
        <xdr:nvSpPr>
          <xdr:cNvPr id="11" name="Rectangle 21">
            <a:extLst>
              <a:ext uri="{FF2B5EF4-FFF2-40B4-BE49-F238E27FC236}">
                <a16:creationId xmlns:a16="http://schemas.microsoft.com/office/drawing/2014/main" id="{2B43B419-5E17-4932-8F29-B796AD25BD16}"/>
              </a:ext>
            </a:extLst>
          </xdr:cNvPr>
          <xdr:cNvSpPr>
            <a:spLocks noChangeArrowheads="1"/>
          </xdr:cNvSpPr>
        </xdr:nvSpPr>
        <xdr:spPr bwMode="auto">
          <a:xfrm>
            <a:off x="698" y="542"/>
            <a:ext cx="232" cy="8"/>
          </a:xfrm>
          <a:prstGeom prst="rect">
            <a:avLst/>
          </a:prstGeom>
          <a:solidFill>
            <a:srgbClr val="FFFFFF"/>
          </a:solidFill>
          <a:ln w="9525">
            <a:solidFill>
              <a:srgbClr val="000000"/>
            </a:solidFill>
            <a:miter lim="800000"/>
            <a:headEnd/>
            <a:tailEnd/>
          </a:ln>
        </xdr:spPr>
      </xdr:sp>
    </xdr:grpSp>
    <xdr:clientData/>
  </xdr:twoCellAnchor>
  <xdr:twoCellAnchor>
    <xdr:from>
      <xdr:col>16</xdr:col>
      <xdr:colOff>19050</xdr:colOff>
      <xdr:row>23</xdr:row>
      <xdr:rowOff>82550</xdr:rowOff>
    </xdr:from>
    <xdr:to>
      <xdr:col>16</xdr:col>
      <xdr:colOff>19050</xdr:colOff>
      <xdr:row>31</xdr:row>
      <xdr:rowOff>95250</xdr:rowOff>
    </xdr:to>
    <xdr:sp macro="" textlink="">
      <xdr:nvSpPr>
        <xdr:cNvPr id="12" name="Line 22">
          <a:extLst>
            <a:ext uri="{FF2B5EF4-FFF2-40B4-BE49-F238E27FC236}">
              <a16:creationId xmlns:a16="http://schemas.microsoft.com/office/drawing/2014/main" id="{FAA816B5-0F5A-4612-A90E-E4D8C0738089}"/>
            </a:ext>
          </a:extLst>
        </xdr:cNvPr>
        <xdr:cNvSpPr>
          <a:spLocks noChangeShapeType="1"/>
        </xdr:cNvSpPr>
      </xdr:nvSpPr>
      <xdr:spPr bwMode="auto">
        <a:xfrm>
          <a:off x="9915525" y="3876675"/>
          <a:ext cx="0" cy="13049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152400</xdr:colOff>
      <xdr:row>33</xdr:row>
      <xdr:rowOff>6350</xdr:rowOff>
    </xdr:from>
    <xdr:to>
      <xdr:col>15</xdr:col>
      <xdr:colOff>292100</xdr:colOff>
      <xdr:row>33</xdr:row>
      <xdr:rowOff>6350</xdr:rowOff>
    </xdr:to>
    <xdr:sp macro="" textlink="">
      <xdr:nvSpPr>
        <xdr:cNvPr id="13" name="Line 23">
          <a:extLst>
            <a:ext uri="{FF2B5EF4-FFF2-40B4-BE49-F238E27FC236}">
              <a16:creationId xmlns:a16="http://schemas.microsoft.com/office/drawing/2014/main" id="{EE71B687-4D6E-46F0-A9F9-0B11ED089F40}"/>
            </a:ext>
          </a:extLst>
        </xdr:cNvPr>
        <xdr:cNvSpPr>
          <a:spLocks noChangeShapeType="1"/>
        </xdr:cNvSpPr>
      </xdr:nvSpPr>
      <xdr:spPr bwMode="auto">
        <a:xfrm flipV="1">
          <a:off x="8829675" y="5419725"/>
          <a:ext cx="7524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292100</xdr:colOff>
      <xdr:row>29</xdr:row>
      <xdr:rowOff>63500</xdr:rowOff>
    </xdr:from>
    <xdr:to>
      <xdr:col>11</xdr:col>
      <xdr:colOff>292100</xdr:colOff>
      <xdr:row>31</xdr:row>
      <xdr:rowOff>0</xdr:rowOff>
    </xdr:to>
    <xdr:sp macro="" textlink="">
      <xdr:nvSpPr>
        <xdr:cNvPr id="14" name="Line 24">
          <a:extLst>
            <a:ext uri="{FF2B5EF4-FFF2-40B4-BE49-F238E27FC236}">
              <a16:creationId xmlns:a16="http://schemas.microsoft.com/office/drawing/2014/main" id="{549A3A99-7341-4058-A833-DEACCFD9BF18}"/>
            </a:ext>
          </a:extLst>
        </xdr:cNvPr>
        <xdr:cNvSpPr>
          <a:spLocks noChangeShapeType="1"/>
        </xdr:cNvSpPr>
      </xdr:nvSpPr>
      <xdr:spPr bwMode="auto">
        <a:xfrm>
          <a:off x="7143750" y="48291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292100</xdr:colOff>
      <xdr:row>31</xdr:row>
      <xdr:rowOff>69850</xdr:rowOff>
    </xdr:from>
    <xdr:to>
      <xdr:col>11</xdr:col>
      <xdr:colOff>292100</xdr:colOff>
      <xdr:row>32</xdr:row>
      <xdr:rowOff>82550</xdr:rowOff>
    </xdr:to>
    <xdr:sp macro="" textlink="">
      <xdr:nvSpPr>
        <xdr:cNvPr id="15" name="Line 25">
          <a:extLst>
            <a:ext uri="{FF2B5EF4-FFF2-40B4-BE49-F238E27FC236}">
              <a16:creationId xmlns:a16="http://schemas.microsoft.com/office/drawing/2014/main" id="{FB85FD97-9B9A-41B7-8D6E-581D3DE5E6BA}"/>
            </a:ext>
          </a:extLst>
        </xdr:cNvPr>
        <xdr:cNvSpPr>
          <a:spLocks noChangeShapeType="1"/>
        </xdr:cNvSpPr>
      </xdr:nvSpPr>
      <xdr:spPr bwMode="auto">
        <a:xfrm flipV="1">
          <a:off x="7143750" y="5153025"/>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317500</xdr:colOff>
      <xdr:row>35</xdr:row>
      <xdr:rowOff>101600</xdr:rowOff>
    </xdr:from>
    <xdr:to>
      <xdr:col>15</xdr:col>
      <xdr:colOff>279400</xdr:colOff>
      <xdr:row>40</xdr:row>
      <xdr:rowOff>0</xdr:rowOff>
    </xdr:to>
    <xdr:sp macro="" textlink="">
      <xdr:nvSpPr>
        <xdr:cNvPr id="16" name="Rectangle 26">
          <a:extLst>
            <a:ext uri="{FF2B5EF4-FFF2-40B4-BE49-F238E27FC236}">
              <a16:creationId xmlns:a16="http://schemas.microsoft.com/office/drawing/2014/main" id="{62457785-F6B2-45B0-B9B6-DC0B9D40E9EB}"/>
            </a:ext>
          </a:extLst>
        </xdr:cNvPr>
        <xdr:cNvSpPr>
          <a:spLocks noChangeArrowheads="1"/>
        </xdr:cNvSpPr>
      </xdr:nvSpPr>
      <xdr:spPr bwMode="auto">
        <a:xfrm>
          <a:off x="6553200" y="5838825"/>
          <a:ext cx="3009900" cy="704850"/>
        </a:xfrm>
        <a:prstGeom prst="rect">
          <a:avLst/>
        </a:prstGeom>
        <a:solidFill>
          <a:srgbClr val="FFFFFF"/>
        </a:solidFill>
        <a:ln w="9525">
          <a:solidFill>
            <a:srgbClr val="000000"/>
          </a:solidFill>
          <a:miter lim="800000"/>
          <a:headEnd/>
          <a:tailEnd/>
        </a:ln>
      </xdr:spPr>
    </xdr:sp>
    <xdr:clientData/>
  </xdr:twoCellAnchor>
  <xdr:twoCellAnchor>
    <xdr:from>
      <xdr:col>16</xdr:col>
      <xdr:colOff>6350</xdr:colOff>
      <xdr:row>35</xdr:row>
      <xdr:rowOff>101600</xdr:rowOff>
    </xdr:from>
    <xdr:to>
      <xdr:col>16</xdr:col>
      <xdr:colOff>6350</xdr:colOff>
      <xdr:row>39</xdr:row>
      <xdr:rowOff>101600</xdr:rowOff>
    </xdr:to>
    <xdr:sp macro="" textlink="">
      <xdr:nvSpPr>
        <xdr:cNvPr id="17" name="Line 27">
          <a:extLst>
            <a:ext uri="{FF2B5EF4-FFF2-40B4-BE49-F238E27FC236}">
              <a16:creationId xmlns:a16="http://schemas.microsoft.com/office/drawing/2014/main" id="{6838DCC4-4BEC-4EB7-87CB-9B94866402EF}"/>
            </a:ext>
          </a:extLst>
        </xdr:cNvPr>
        <xdr:cNvSpPr>
          <a:spLocks noChangeShapeType="1"/>
        </xdr:cNvSpPr>
      </xdr:nvSpPr>
      <xdr:spPr bwMode="auto">
        <a:xfrm flipV="1">
          <a:off x="9906000" y="5838825"/>
          <a:ext cx="0" cy="6477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oneCellAnchor>
    <xdr:from>
      <xdr:col>12</xdr:col>
      <xdr:colOff>333375</xdr:colOff>
      <xdr:row>34</xdr:row>
      <xdr:rowOff>85725</xdr:rowOff>
    </xdr:from>
    <xdr:ext cx="567207" cy="170560"/>
    <xdr:sp macro="" textlink="">
      <xdr:nvSpPr>
        <xdr:cNvPr id="18" name="Text Box 28">
          <a:extLst>
            <a:ext uri="{FF2B5EF4-FFF2-40B4-BE49-F238E27FC236}">
              <a16:creationId xmlns:a16="http://schemas.microsoft.com/office/drawing/2014/main" id="{8BAD9D95-B877-4E94-BFE5-86EAC1A69694}"/>
            </a:ext>
          </a:extLst>
        </xdr:cNvPr>
        <xdr:cNvSpPr txBox="1">
          <a:spLocks noChangeArrowheads="1"/>
        </xdr:cNvSpPr>
      </xdr:nvSpPr>
      <xdr:spPr bwMode="auto">
        <a:xfrm>
          <a:off x="7788275" y="5654675"/>
          <a:ext cx="567207"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Side view</a:t>
          </a:r>
        </a:p>
      </xdr:txBody>
    </xdr:sp>
    <xdr:clientData/>
  </xdr:oneCellAnchor>
  <xdr:oneCellAnchor>
    <xdr:from>
      <xdr:col>12</xdr:col>
      <xdr:colOff>314325</xdr:colOff>
      <xdr:row>22</xdr:row>
      <xdr:rowOff>47625</xdr:rowOff>
    </xdr:from>
    <xdr:ext cx="531556" cy="170560"/>
    <xdr:sp macro="" textlink="">
      <xdr:nvSpPr>
        <xdr:cNvPr id="19" name="Text Box 29">
          <a:extLst>
            <a:ext uri="{FF2B5EF4-FFF2-40B4-BE49-F238E27FC236}">
              <a16:creationId xmlns:a16="http://schemas.microsoft.com/office/drawing/2014/main" id="{88594FC0-2C48-43A2-8FD4-7FC987234050}"/>
            </a:ext>
          </a:extLst>
        </xdr:cNvPr>
        <xdr:cNvSpPr txBox="1">
          <a:spLocks noChangeArrowheads="1"/>
        </xdr:cNvSpPr>
      </xdr:nvSpPr>
      <xdr:spPr bwMode="auto">
        <a:xfrm>
          <a:off x="7769225" y="3673475"/>
          <a:ext cx="531556"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Top view</a:t>
          </a:r>
        </a:p>
      </xdr:txBody>
    </xdr:sp>
    <xdr:clientData/>
  </xdr:oneCellAnchor>
  <xdr:twoCellAnchor>
    <xdr:from>
      <xdr:col>14</xdr:col>
      <xdr:colOff>247650</xdr:colOff>
      <xdr:row>24</xdr:row>
      <xdr:rowOff>76200</xdr:rowOff>
    </xdr:from>
    <xdr:to>
      <xdr:col>14</xdr:col>
      <xdr:colOff>254000</xdr:colOff>
      <xdr:row>31</xdr:row>
      <xdr:rowOff>12700</xdr:rowOff>
    </xdr:to>
    <xdr:sp macro="" textlink="">
      <xdr:nvSpPr>
        <xdr:cNvPr id="20" name="Line 31">
          <a:extLst>
            <a:ext uri="{FF2B5EF4-FFF2-40B4-BE49-F238E27FC236}">
              <a16:creationId xmlns:a16="http://schemas.microsoft.com/office/drawing/2014/main" id="{86AEE3A7-D04E-48EA-AAC5-4BBE6BF2CCF8}"/>
            </a:ext>
          </a:extLst>
        </xdr:cNvPr>
        <xdr:cNvSpPr>
          <a:spLocks noChangeShapeType="1"/>
        </xdr:cNvSpPr>
      </xdr:nvSpPr>
      <xdr:spPr bwMode="auto">
        <a:xfrm flipH="1">
          <a:off x="8924925" y="4029075"/>
          <a:ext cx="9525" cy="10668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158750</xdr:colOff>
      <xdr:row>35</xdr:row>
      <xdr:rowOff>101600</xdr:rowOff>
    </xdr:from>
    <xdr:to>
      <xdr:col>15</xdr:col>
      <xdr:colOff>285750</xdr:colOff>
      <xdr:row>40</xdr:row>
      <xdr:rowOff>6350</xdr:rowOff>
    </xdr:to>
    <xdr:sp macro="" textlink="">
      <xdr:nvSpPr>
        <xdr:cNvPr id="21" name="Rectangle 32">
          <a:extLst>
            <a:ext uri="{FF2B5EF4-FFF2-40B4-BE49-F238E27FC236}">
              <a16:creationId xmlns:a16="http://schemas.microsoft.com/office/drawing/2014/main" id="{F4236479-94F4-4A58-9CCB-59F67F70BE63}"/>
            </a:ext>
          </a:extLst>
        </xdr:cNvPr>
        <xdr:cNvSpPr>
          <a:spLocks noChangeArrowheads="1"/>
        </xdr:cNvSpPr>
      </xdr:nvSpPr>
      <xdr:spPr bwMode="auto">
        <a:xfrm>
          <a:off x="8839200" y="5838825"/>
          <a:ext cx="733425" cy="71437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20</xdr:row>
      <xdr:rowOff>50800</xdr:rowOff>
    </xdr:from>
    <xdr:to>
      <xdr:col>15</xdr:col>
      <xdr:colOff>142875</xdr:colOff>
      <xdr:row>34</xdr:row>
      <xdr:rowOff>101600</xdr:rowOff>
    </xdr:to>
    <xdr:pic>
      <xdr:nvPicPr>
        <xdr:cNvPr id="2" name="Picture 2" descr="IMG_0822">
          <a:extLst>
            <a:ext uri="{FF2B5EF4-FFF2-40B4-BE49-F238E27FC236}">
              <a16:creationId xmlns:a16="http://schemas.microsoft.com/office/drawing/2014/main" id="{CF7EFC99-4607-473D-AEEE-30D78C1EA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0" y="3352800"/>
          <a:ext cx="3095625"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133350</xdr:colOff>
      <xdr:row>24</xdr:row>
      <xdr:rowOff>57150</xdr:rowOff>
    </xdr:from>
    <xdr:to>
      <xdr:col>6</xdr:col>
      <xdr:colOff>180975</xdr:colOff>
      <xdr:row>39</xdr:row>
      <xdr:rowOff>0</xdr:rowOff>
    </xdr:to>
    <xdr:pic>
      <xdr:nvPicPr>
        <xdr:cNvPr id="3" name="Picture 3" descr="IMG_0829">
          <a:extLst>
            <a:ext uri="{FF2B5EF4-FFF2-40B4-BE49-F238E27FC236}">
              <a16:creationId xmlns:a16="http://schemas.microsoft.com/office/drawing/2014/main" id="{5C597004-AFF8-4386-97EC-DBB8F972A4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 y="4010025"/>
          <a:ext cx="3095625"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273050</xdr:colOff>
      <xdr:row>24</xdr:row>
      <xdr:rowOff>57150</xdr:rowOff>
    </xdr:from>
    <xdr:to>
      <xdr:col>7</xdr:col>
      <xdr:colOff>323850</xdr:colOff>
      <xdr:row>25</xdr:row>
      <xdr:rowOff>85725</xdr:rowOff>
    </xdr:to>
    <xdr:sp macro="" textlink="">
      <xdr:nvSpPr>
        <xdr:cNvPr id="4" name="Text Box 9">
          <a:extLst>
            <a:ext uri="{FF2B5EF4-FFF2-40B4-BE49-F238E27FC236}">
              <a16:creationId xmlns:a16="http://schemas.microsoft.com/office/drawing/2014/main" id="{1595B2AD-ADD1-4E7A-92AB-8959D479D94B}"/>
            </a:ext>
          </a:extLst>
        </xdr:cNvPr>
        <xdr:cNvSpPr txBox="1">
          <a:spLocks noChangeArrowheads="1"/>
        </xdr:cNvSpPr>
      </xdr:nvSpPr>
      <xdr:spPr bwMode="auto">
        <a:xfrm>
          <a:off x="4543425" y="4010025"/>
          <a:ext cx="476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146050</xdr:colOff>
      <xdr:row>25</xdr:row>
      <xdr:rowOff>25400</xdr:rowOff>
    </xdr:from>
    <xdr:to>
      <xdr:col>7</xdr:col>
      <xdr:colOff>69850</xdr:colOff>
      <xdr:row>27</xdr:row>
      <xdr:rowOff>76200</xdr:rowOff>
    </xdr:to>
    <xdr:sp macro="" textlink="">
      <xdr:nvSpPr>
        <xdr:cNvPr id="5" name="Line 10">
          <a:extLst>
            <a:ext uri="{FF2B5EF4-FFF2-40B4-BE49-F238E27FC236}">
              <a16:creationId xmlns:a16="http://schemas.microsoft.com/office/drawing/2014/main" id="{AD00DD32-851E-4210-B88E-FF4356B5B5F2}"/>
            </a:ext>
          </a:extLst>
        </xdr:cNvPr>
        <xdr:cNvSpPr>
          <a:spLocks noChangeShapeType="1"/>
        </xdr:cNvSpPr>
      </xdr:nvSpPr>
      <xdr:spPr bwMode="auto">
        <a:xfrm flipH="1">
          <a:off x="2581275" y="4143375"/>
          <a:ext cx="17526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6350</xdr:colOff>
      <xdr:row>26</xdr:row>
      <xdr:rowOff>38100</xdr:rowOff>
    </xdr:from>
    <xdr:to>
      <xdr:col>7</xdr:col>
      <xdr:colOff>69850</xdr:colOff>
      <xdr:row>28</xdr:row>
      <xdr:rowOff>50800</xdr:rowOff>
    </xdr:to>
    <xdr:sp macro="" textlink="">
      <xdr:nvSpPr>
        <xdr:cNvPr id="6" name="Line 11">
          <a:extLst>
            <a:ext uri="{FF2B5EF4-FFF2-40B4-BE49-F238E27FC236}">
              <a16:creationId xmlns:a16="http://schemas.microsoft.com/office/drawing/2014/main" id="{0AFE1400-20C7-4CD1-9107-BF7D8D198F80}"/>
            </a:ext>
          </a:extLst>
        </xdr:cNvPr>
        <xdr:cNvSpPr>
          <a:spLocks noChangeShapeType="1"/>
        </xdr:cNvSpPr>
      </xdr:nvSpPr>
      <xdr:spPr bwMode="auto">
        <a:xfrm flipH="1">
          <a:off x="3057525" y="4314825"/>
          <a:ext cx="12763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355600</xdr:colOff>
      <xdr:row>27</xdr:row>
      <xdr:rowOff>31750</xdr:rowOff>
    </xdr:from>
    <xdr:to>
      <xdr:col>7</xdr:col>
      <xdr:colOff>19050</xdr:colOff>
      <xdr:row>36</xdr:row>
      <xdr:rowOff>88900</xdr:rowOff>
    </xdr:to>
    <xdr:sp macro="" textlink="">
      <xdr:nvSpPr>
        <xdr:cNvPr id="7" name="Line 12">
          <a:extLst>
            <a:ext uri="{FF2B5EF4-FFF2-40B4-BE49-F238E27FC236}">
              <a16:creationId xmlns:a16="http://schemas.microsoft.com/office/drawing/2014/main" id="{5DC8F56F-E517-4FC7-874C-96CDDF8B73FC}"/>
            </a:ext>
          </a:extLst>
        </xdr:cNvPr>
        <xdr:cNvSpPr>
          <a:spLocks noChangeShapeType="1"/>
        </xdr:cNvSpPr>
      </xdr:nvSpPr>
      <xdr:spPr bwMode="auto">
        <a:xfrm flipH="1">
          <a:off x="2181225" y="4467225"/>
          <a:ext cx="2105025" cy="1514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28</xdr:row>
      <xdr:rowOff>50800</xdr:rowOff>
    </xdr:from>
    <xdr:to>
      <xdr:col>6</xdr:col>
      <xdr:colOff>400050</xdr:colOff>
      <xdr:row>29</xdr:row>
      <xdr:rowOff>12700</xdr:rowOff>
    </xdr:to>
    <xdr:sp macro="" textlink="">
      <xdr:nvSpPr>
        <xdr:cNvPr id="8" name="Line 13">
          <a:extLst>
            <a:ext uri="{FF2B5EF4-FFF2-40B4-BE49-F238E27FC236}">
              <a16:creationId xmlns:a16="http://schemas.microsoft.com/office/drawing/2014/main" id="{ECF9EFB3-904A-486F-B207-5A55AB6ECCB8}"/>
            </a:ext>
          </a:extLst>
        </xdr:cNvPr>
        <xdr:cNvSpPr>
          <a:spLocks noChangeShapeType="1"/>
        </xdr:cNvSpPr>
      </xdr:nvSpPr>
      <xdr:spPr bwMode="auto">
        <a:xfrm flipH="1">
          <a:off x="3143250" y="4648200"/>
          <a:ext cx="914400" cy="123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15</xdr:col>
      <xdr:colOff>273050</xdr:colOff>
      <xdr:row>23</xdr:row>
      <xdr:rowOff>0</xdr:rowOff>
    </xdr:from>
    <xdr:to>
      <xdr:col>15</xdr:col>
      <xdr:colOff>323850</xdr:colOff>
      <xdr:row>24</xdr:row>
      <xdr:rowOff>28575</xdr:rowOff>
    </xdr:to>
    <xdr:sp macro="" textlink="">
      <xdr:nvSpPr>
        <xdr:cNvPr id="9" name="Text Box 14">
          <a:extLst>
            <a:ext uri="{FF2B5EF4-FFF2-40B4-BE49-F238E27FC236}">
              <a16:creationId xmlns:a16="http://schemas.microsoft.com/office/drawing/2014/main" id="{56147B5D-7222-44C5-9EA0-98224426E392}"/>
            </a:ext>
          </a:extLst>
        </xdr:cNvPr>
        <xdr:cNvSpPr txBox="1">
          <a:spLocks noChangeArrowheads="1"/>
        </xdr:cNvSpPr>
      </xdr:nvSpPr>
      <xdr:spPr bwMode="auto">
        <a:xfrm>
          <a:off x="9420225" y="3790950"/>
          <a:ext cx="476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107950</xdr:colOff>
      <xdr:row>21</xdr:row>
      <xdr:rowOff>76200</xdr:rowOff>
    </xdr:from>
    <xdr:to>
      <xdr:col>15</xdr:col>
      <xdr:colOff>374650</xdr:colOff>
      <xdr:row>27</xdr:row>
      <xdr:rowOff>101600</xdr:rowOff>
    </xdr:to>
    <xdr:sp macro="" textlink="">
      <xdr:nvSpPr>
        <xdr:cNvPr id="10" name="Line 15">
          <a:extLst>
            <a:ext uri="{FF2B5EF4-FFF2-40B4-BE49-F238E27FC236}">
              <a16:creationId xmlns:a16="http://schemas.microsoft.com/office/drawing/2014/main" id="{E2CFCC3A-8578-408C-80D2-14BEB24A5BF5}"/>
            </a:ext>
          </a:extLst>
        </xdr:cNvPr>
        <xdr:cNvSpPr>
          <a:spLocks noChangeShapeType="1"/>
        </xdr:cNvSpPr>
      </xdr:nvSpPr>
      <xdr:spPr bwMode="auto">
        <a:xfrm flipH="1">
          <a:off x="8029575" y="3543300"/>
          <a:ext cx="148590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114300</xdr:colOff>
      <xdr:row>40</xdr:row>
      <xdr:rowOff>31750</xdr:rowOff>
    </xdr:from>
    <xdr:to>
      <xdr:col>6</xdr:col>
      <xdr:colOff>247650</xdr:colOff>
      <xdr:row>55</xdr:row>
      <xdr:rowOff>38100</xdr:rowOff>
    </xdr:to>
    <xdr:pic>
      <xdr:nvPicPr>
        <xdr:cNvPr id="11" name="Picture 18" descr="IMG_0845">
          <a:extLst>
            <a:ext uri="{FF2B5EF4-FFF2-40B4-BE49-F238E27FC236}">
              <a16:creationId xmlns:a16="http://schemas.microsoft.com/office/drawing/2014/main" id="{86742FC4-DB1F-4C50-94D5-8797DA3ABA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3900" y="6572250"/>
          <a:ext cx="3181350"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41</xdr:row>
      <xdr:rowOff>63500</xdr:rowOff>
    </xdr:from>
    <xdr:to>
      <xdr:col>7</xdr:col>
      <xdr:colOff>50800</xdr:colOff>
      <xdr:row>43</xdr:row>
      <xdr:rowOff>31750</xdr:rowOff>
    </xdr:to>
    <xdr:sp macro="" textlink="">
      <xdr:nvSpPr>
        <xdr:cNvPr id="12" name="Line 19">
          <a:extLst>
            <a:ext uri="{FF2B5EF4-FFF2-40B4-BE49-F238E27FC236}">
              <a16:creationId xmlns:a16="http://schemas.microsoft.com/office/drawing/2014/main" id="{5061723D-49BF-4FA9-A2F6-A8EC1749A368}"/>
            </a:ext>
          </a:extLst>
        </xdr:cNvPr>
        <xdr:cNvSpPr>
          <a:spLocks noChangeShapeType="1"/>
        </xdr:cNvSpPr>
      </xdr:nvSpPr>
      <xdr:spPr bwMode="auto">
        <a:xfrm flipV="1">
          <a:off x="2533650" y="6772275"/>
          <a:ext cx="178117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127000</xdr:colOff>
      <xdr:row>43</xdr:row>
      <xdr:rowOff>82550</xdr:rowOff>
    </xdr:from>
    <xdr:to>
      <xdr:col>7</xdr:col>
      <xdr:colOff>63500</xdr:colOff>
      <xdr:row>48</xdr:row>
      <xdr:rowOff>38100</xdr:rowOff>
    </xdr:to>
    <xdr:sp macro="" textlink="">
      <xdr:nvSpPr>
        <xdr:cNvPr id="13" name="Line 20">
          <a:extLst>
            <a:ext uri="{FF2B5EF4-FFF2-40B4-BE49-F238E27FC236}">
              <a16:creationId xmlns:a16="http://schemas.microsoft.com/office/drawing/2014/main" id="{ADFED849-8037-40E6-BFC1-CD285C83E70B}"/>
            </a:ext>
          </a:extLst>
        </xdr:cNvPr>
        <xdr:cNvSpPr>
          <a:spLocks noChangeShapeType="1"/>
        </xdr:cNvSpPr>
      </xdr:nvSpPr>
      <xdr:spPr bwMode="auto">
        <a:xfrm flipV="1">
          <a:off x="3171825" y="7115175"/>
          <a:ext cx="116205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44450</xdr:colOff>
      <xdr:row>37</xdr:row>
      <xdr:rowOff>69850</xdr:rowOff>
    </xdr:from>
    <xdr:to>
      <xdr:col>15</xdr:col>
      <xdr:colOff>95250</xdr:colOff>
      <xdr:row>52</xdr:row>
      <xdr:rowOff>9525</xdr:rowOff>
    </xdr:to>
    <xdr:pic>
      <xdr:nvPicPr>
        <xdr:cNvPr id="14" name="Picture 29" descr="IMG_0837">
          <a:extLst>
            <a:ext uri="{FF2B5EF4-FFF2-40B4-BE49-F238E27FC236}">
              <a16:creationId xmlns:a16="http://schemas.microsoft.com/office/drawing/2014/main" id="{9E821B8E-06FD-4277-BB0F-200F75CC0FD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43625" y="6124575"/>
          <a:ext cx="3095625"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285750</xdr:colOff>
      <xdr:row>45</xdr:row>
      <xdr:rowOff>82550</xdr:rowOff>
    </xdr:from>
    <xdr:to>
      <xdr:col>15</xdr:col>
      <xdr:colOff>349250</xdr:colOff>
      <xdr:row>47</xdr:row>
      <xdr:rowOff>69850</xdr:rowOff>
    </xdr:to>
    <xdr:sp macro="" textlink="">
      <xdr:nvSpPr>
        <xdr:cNvPr id="15" name="Line 30">
          <a:extLst>
            <a:ext uri="{FF2B5EF4-FFF2-40B4-BE49-F238E27FC236}">
              <a16:creationId xmlns:a16="http://schemas.microsoft.com/office/drawing/2014/main" id="{5A030549-BA43-4199-9D0E-F6312855CBBD}"/>
            </a:ext>
          </a:extLst>
        </xdr:cNvPr>
        <xdr:cNvSpPr>
          <a:spLocks noChangeShapeType="1"/>
        </xdr:cNvSpPr>
      </xdr:nvSpPr>
      <xdr:spPr bwMode="auto">
        <a:xfrm flipH="1" flipV="1">
          <a:off x="7600950" y="7439025"/>
          <a:ext cx="189547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400050</xdr:colOff>
      <xdr:row>56</xdr:row>
      <xdr:rowOff>69850</xdr:rowOff>
    </xdr:from>
    <xdr:to>
      <xdr:col>11</xdr:col>
      <xdr:colOff>123825</xdr:colOff>
      <xdr:row>71</xdr:row>
      <xdr:rowOff>73025</xdr:rowOff>
    </xdr:to>
    <xdr:pic>
      <xdr:nvPicPr>
        <xdr:cNvPr id="16" name="Picture 31" descr="IMG_0846">
          <a:extLst>
            <a:ext uri="{FF2B5EF4-FFF2-40B4-BE49-F238E27FC236}">
              <a16:creationId xmlns:a16="http://schemas.microsoft.com/office/drawing/2014/main" id="{8D4C75C1-DB89-4C8F-80BF-2DC79571F7F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448050" y="9201150"/>
          <a:ext cx="3381375"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247650</xdr:colOff>
      <xdr:row>57</xdr:row>
      <xdr:rowOff>57150</xdr:rowOff>
    </xdr:from>
    <xdr:to>
      <xdr:col>6</xdr:col>
      <xdr:colOff>368300</xdr:colOff>
      <xdr:row>57</xdr:row>
      <xdr:rowOff>88900</xdr:rowOff>
    </xdr:to>
    <xdr:sp macro="" textlink="">
      <xdr:nvSpPr>
        <xdr:cNvPr id="17" name="Line 32">
          <a:extLst>
            <a:ext uri="{FF2B5EF4-FFF2-40B4-BE49-F238E27FC236}">
              <a16:creationId xmlns:a16="http://schemas.microsoft.com/office/drawing/2014/main" id="{0A1CC221-5752-4EB0-BB2C-8FDCC901AC62}"/>
            </a:ext>
          </a:extLst>
        </xdr:cNvPr>
        <xdr:cNvSpPr>
          <a:spLocks noChangeShapeType="1"/>
        </xdr:cNvSpPr>
      </xdr:nvSpPr>
      <xdr:spPr bwMode="auto">
        <a:xfrm>
          <a:off x="2686050" y="9353550"/>
          <a:ext cx="1343025"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69850</xdr:colOff>
      <xdr:row>59</xdr:row>
      <xdr:rowOff>31750</xdr:rowOff>
    </xdr:from>
    <xdr:to>
      <xdr:col>6</xdr:col>
      <xdr:colOff>349250</xdr:colOff>
      <xdr:row>61</xdr:row>
      <xdr:rowOff>0</xdr:rowOff>
    </xdr:to>
    <xdr:sp macro="" textlink="">
      <xdr:nvSpPr>
        <xdr:cNvPr id="18" name="Line 33">
          <a:extLst>
            <a:ext uri="{FF2B5EF4-FFF2-40B4-BE49-F238E27FC236}">
              <a16:creationId xmlns:a16="http://schemas.microsoft.com/office/drawing/2014/main" id="{605B418B-E6A5-4EEC-A7FC-6983B18E9BF4}"/>
            </a:ext>
          </a:extLst>
        </xdr:cNvPr>
        <xdr:cNvSpPr>
          <a:spLocks noChangeShapeType="1"/>
        </xdr:cNvSpPr>
      </xdr:nvSpPr>
      <xdr:spPr bwMode="auto">
        <a:xfrm>
          <a:off x="3114675" y="9648825"/>
          <a:ext cx="895350"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44450</xdr:colOff>
      <xdr:row>61</xdr:row>
      <xdr:rowOff>31750</xdr:rowOff>
    </xdr:from>
    <xdr:to>
      <xdr:col>7</xdr:col>
      <xdr:colOff>323850</xdr:colOff>
      <xdr:row>67</xdr:row>
      <xdr:rowOff>88900</xdr:rowOff>
    </xdr:to>
    <xdr:sp macro="" textlink="">
      <xdr:nvSpPr>
        <xdr:cNvPr id="19" name="Line 34">
          <a:extLst>
            <a:ext uri="{FF2B5EF4-FFF2-40B4-BE49-F238E27FC236}">
              <a16:creationId xmlns:a16="http://schemas.microsoft.com/office/drawing/2014/main" id="{AAD6314A-B996-4C68-AADB-5E134AE95D4A}"/>
            </a:ext>
          </a:extLst>
        </xdr:cNvPr>
        <xdr:cNvSpPr>
          <a:spLocks noChangeShapeType="1"/>
        </xdr:cNvSpPr>
      </xdr:nvSpPr>
      <xdr:spPr bwMode="auto">
        <a:xfrm>
          <a:off x="2486025" y="9972675"/>
          <a:ext cx="2105025"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171450</xdr:colOff>
      <xdr:row>56</xdr:row>
      <xdr:rowOff>19050</xdr:rowOff>
    </xdr:from>
    <xdr:to>
      <xdr:col>12</xdr:col>
      <xdr:colOff>44450</xdr:colOff>
      <xdr:row>58</xdr:row>
      <xdr:rowOff>31750</xdr:rowOff>
    </xdr:to>
    <xdr:sp macro="" textlink="">
      <xdr:nvSpPr>
        <xdr:cNvPr id="20" name="Line 35">
          <a:extLst>
            <a:ext uri="{FF2B5EF4-FFF2-40B4-BE49-F238E27FC236}">
              <a16:creationId xmlns:a16="http://schemas.microsoft.com/office/drawing/2014/main" id="{7652A775-1070-4A6E-A10A-2265B84E5061}"/>
            </a:ext>
          </a:extLst>
        </xdr:cNvPr>
        <xdr:cNvSpPr>
          <a:spLocks noChangeShapeType="1"/>
        </xdr:cNvSpPr>
      </xdr:nvSpPr>
      <xdr:spPr bwMode="auto">
        <a:xfrm flipH="1">
          <a:off x="5657850" y="9153525"/>
          <a:ext cx="17049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127000</xdr:colOff>
      <xdr:row>57</xdr:row>
      <xdr:rowOff>44450</xdr:rowOff>
    </xdr:from>
    <xdr:to>
      <xdr:col>11</xdr:col>
      <xdr:colOff>311150</xdr:colOff>
      <xdr:row>60</xdr:row>
      <xdr:rowOff>6350</xdr:rowOff>
    </xdr:to>
    <xdr:sp macro="" textlink="">
      <xdr:nvSpPr>
        <xdr:cNvPr id="21" name="Line 36">
          <a:extLst>
            <a:ext uri="{FF2B5EF4-FFF2-40B4-BE49-F238E27FC236}">
              <a16:creationId xmlns:a16="http://schemas.microsoft.com/office/drawing/2014/main" id="{053C55BE-73AA-4BA2-8A2C-F29D222B7D2F}"/>
            </a:ext>
          </a:extLst>
        </xdr:cNvPr>
        <xdr:cNvSpPr>
          <a:spLocks noChangeShapeType="1"/>
        </xdr:cNvSpPr>
      </xdr:nvSpPr>
      <xdr:spPr bwMode="auto">
        <a:xfrm flipH="1">
          <a:off x="5610225" y="9344025"/>
          <a:ext cx="14097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323850</xdr:colOff>
      <xdr:row>58</xdr:row>
      <xdr:rowOff>50800</xdr:rowOff>
    </xdr:from>
    <xdr:to>
      <xdr:col>11</xdr:col>
      <xdr:colOff>368300</xdr:colOff>
      <xdr:row>59</xdr:row>
      <xdr:rowOff>69850</xdr:rowOff>
    </xdr:to>
    <xdr:sp macro="" textlink="">
      <xdr:nvSpPr>
        <xdr:cNvPr id="22" name="Line 37">
          <a:extLst>
            <a:ext uri="{FF2B5EF4-FFF2-40B4-BE49-F238E27FC236}">
              <a16:creationId xmlns:a16="http://schemas.microsoft.com/office/drawing/2014/main" id="{8AC03845-3576-497A-BC48-5FE6F595B1D5}"/>
            </a:ext>
          </a:extLst>
        </xdr:cNvPr>
        <xdr:cNvSpPr>
          <a:spLocks noChangeShapeType="1"/>
        </xdr:cNvSpPr>
      </xdr:nvSpPr>
      <xdr:spPr bwMode="auto">
        <a:xfrm flipH="1">
          <a:off x="6419850" y="9505950"/>
          <a:ext cx="657225"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171450</xdr:colOff>
      <xdr:row>120</xdr:row>
      <xdr:rowOff>19050</xdr:rowOff>
    </xdr:from>
    <xdr:to>
      <xdr:col>10</xdr:col>
      <xdr:colOff>31750</xdr:colOff>
      <xdr:row>134</xdr:row>
      <xdr:rowOff>12700</xdr:rowOff>
    </xdr:to>
    <xdr:graphicFrame macro="">
      <xdr:nvGraphicFramePr>
        <xdr:cNvPr id="23" name="Chart 44">
          <a:extLst>
            <a:ext uri="{FF2B5EF4-FFF2-40B4-BE49-F238E27FC236}">
              <a16:creationId xmlns:a16="http://schemas.microsoft.com/office/drawing/2014/main" id="{8D809C6D-2A73-4DF6-BDD0-77CAA94BBE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381000</xdr:colOff>
      <xdr:row>2</xdr:row>
      <xdr:rowOff>44450</xdr:rowOff>
    </xdr:from>
    <xdr:to>
      <xdr:col>15</xdr:col>
      <xdr:colOff>120650</xdr:colOff>
      <xdr:row>10</xdr:row>
      <xdr:rowOff>57150</xdr:rowOff>
    </xdr:to>
    <xdr:sp macro="" textlink="">
      <xdr:nvSpPr>
        <xdr:cNvPr id="24" name="Rectangle 50">
          <a:extLst>
            <a:ext uri="{FF2B5EF4-FFF2-40B4-BE49-F238E27FC236}">
              <a16:creationId xmlns:a16="http://schemas.microsoft.com/office/drawing/2014/main" id="{6D64218D-77E2-4AFA-A9C8-B8C66A3FA1CC}"/>
            </a:ext>
          </a:extLst>
        </xdr:cNvPr>
        <xdr:cNvSpPr>
          <a:spLocks noChangeArrowheads="1"/>
        </xdr:cNvSpPr>
      </xdr:nvSpPr>
      <xdr:spPr bwMode="auto">
        <a:xfrm>
          <a:off x="8305800" y="438150"/>
          <a:ext cx="962025" cy="1304925"/>
        </a:xfrm>
        <a:prstGeom prst="rect">
          <a:avLst/>
        </a:prstGeom>
        <a:solidFill>
          <a:srgbClr val="FFFFFF"/>
        </a:solidFill>
        <a:ln w="9525">
          <a:solidFill>
            <a:srgbClr val="000000"/>
          </a:solidFill>
          <a:miter lim="800000"/>
          <a:headEnd/>
          <a:tailEnd/>
        </a:ln>
      </xdr:spPr>
    </xdr:sp>
    <xdr:clientData/>
  </xdr:twoCellAnchor>
  <xdr:twoCellAnchor>
    <xdr:from>
      <xdr:col>10</xdr:col>
      <xdr:colOff>123825</xdr:colOff>
      <xdr:row>2</xdr:row>
      <xdr:rowOff>95250</xdr:rowOff>
    </xdr:from>
    <xdr:to>
      <xdr:col>15</xdr:col>
      <xdr:colOff>123825</xdr:colOff>
      <xdr:row>10</xdr:row>
      <xdr:rowOff>9525</xdr:rowOff>
    </xdr:to>
    <xdr:grpSp>
      <xdr:nvGrpSpPr>
        <xdr:cNvPr id="25" name="Group 51">
          <a:extLst>
            <a:ext uri="{FF2B5EF4-FFF2-40B4-BE49-F238E27FC236}">
              <a16:creationId xmlns:a16="http://schemas.microsoft.com/office/drawing/2014/main" id="{8DF0EE99-1EC0-46FA-9724-00DEBA7C0C08}"/>
            </a:ext>
          </a:extLst>
        </xdr:cNvPr>
        <xdr:cNvGrpSpPr>
          <a:grpSpLocks/>
        </xdr:cNvGrpSpPr>
      </xdr:nvGrpSpPr>
      <xdr:grpSpPr bwMode="auto">
        <a:xfrm>
          <a:off x="6216650" y="485775"/>
          <a:ext cx="3048000" cy="1206500"/>
          <a:chOff x="698" y="412"/>
          <a:chExt cx="232" cy="138"/>
        </a:xfrm>
      </xdr:grpSpPr>
      <xdr:sp macro="" textlink="">
        <xdr:nvSpPr>
          <xdr:cNvPr id="26" name="Rectangle 52">
            <a:extLst>
              <a:ext uri="{FF2B5EF4-FFF2-40B4-BE49-F238E27FC236}">
                <a16:creationId xmlns:a16="http://schemas.microsoft.com/office/drawing/2014/main" id="{4406E741-874B-4B47-9749-41345448F14C}"/>
              </a:ext>
            </a:extLst>
          </xdr:cNvPr>
          <xdr:cNvSpPr>
            <a:spLocks noChangeArrowheads="1"/>
          </xdr:cNvSpPr>
        </xdr:nvSpPr>
        <xdr:spPr bwMode="auto">
          <a:xfrm>
            <a:off x="698" y="412"/>
            <a:ext cx="232" cy="8"/>
          </a:xfrm>
          <a:prstGeom prst="rect">
            <a:avLst/>
          </a:prstGeom>
          <a:solidFill>
            <a:srgbClr val="FFFFFF"/>
          </a:solidFill>
          <a:ln w="9525">
            <a:solidFill>
              <a:srgbClr val="000000"/>
            </a:solidFill>
            <a:miter lim="800000"/>
            <a:headEnd/>
            <a:tailEnd/>
          </a:ln>
        </xdr:spPr>
      </xdr:sp>
      <xdr:sp macro="" textlink="">
        <xdr:nvSpPr>
          <xdr:cNvPr id="27" name="Rectangle 53">
            <a:extLst>
              <a:ext uri="{FF2B5EF4-FFF2-40B4-BE49-F238E27FC236}">
                <a16:creationId xmlns:a16="http://schemas.microsoft.com/office/drawing/2014/main" id="{2DA89D22-EF59-4805-8D85-DF3DABD2599C}"/>
              </a:ext>
            </a:extLst>
          </xdr:cNvPr>
          <xdr:cNvSpPr>
            <a:spLocks noChangeArrowheads="1"/>
          </xdr:cNvSpPr>
        </xdr:nvSpPr>
        <xdr:spPr bwMode="auto">
          <a:xfrm>
            <a:off x="698" y="542"/>
            <a:ext cx="232" cy="8"/>
          </a:xfrm>
          <a:prstGeom prst="rect">
            <a:avLst/>
          </a:prstGeom>
          <a:solidFill>
            <a:srgbClr val="FFFFFF"/>
          </a:solidFill>
          <a:ln w="9525">
            <a:solidFill>
              <a:srgbClr val="000000"/>
            </a:solidFill>
            <a:miter lim="800000"/>
            <a:headEnd/>
            <a:tailEnd/>
          </a:ln>
        </xdr:spPr>
      </xdr:sp>
    </xdr:grpSp>
    <xdr:clientData/>
  </xdr:twoCellAnchor>
  <xdr:twoCellAnchor>
    <xdr:from>
      <xdr:col>15</xdr:col>
      <xdr:colOff>254000</xdr:colOff>
      <xdr:row>2</xdr:row>
      <xdr:rowOff>38100</xdr:rowOff>
    </xdr:from>
    <xdr:to>
      <xdr:col>15</xdr:col>
      <xdr:colOff>254000</xdr:colOff>
      <xdr:row>10</xdr:row>
      <xdr:rowOff>50800</xdr:rowOff>
    </xdr:to>
    <xdr:sp macro="" textlink="">
      <xdr:nvSpPr>
        <xdr:cNvPr id="28" name="Line 54">
          <a:extLst>
            <a:ext uri="{FF2B5EF4-FFF2-40B4-BE49-F238E27FC236}">
              <a16:creationId xmlns:a16="http://schemas.microsoft.com/office/drawing/2014/main" id="{C2FE2D7B-E3F6-461A-B370-33E026A63ACB}"/>
            </a:ext>
          </a:extLst>
        </xdr:cNvPr>
        <xdr:cNvSpPr>
          <a:spLocks noChangeShapeType="1"/>
        </xdr:cNvSpPr>
      </xdr:nvSpPr>
      <xdr:spPr bwMode="auto">
        <a:xfrm>
          <a:off x="9401175" y="428625"/>
          <a:ext cx="0" cy="13049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387350</xdr:colOff>
      <xdr:row>11</xdr:row>
      <xdr:rowOff>69850</xdr:rowOff>
    </xdr:from>
    <xdr:to>
      <xdr:col>15</xdr:col>
      <xdr:colOff>120650</xdr:colOff>
      <xdr:row>11</xdr:row>
      <xdr:rowOff>69850</xdr:rowOff>
    </xdr:to>
    <xdr:sp macro="" textlink="">
      <xdr:nvSpPr>
        <xdr:cNvPr id="29" name="Line 55">
          <a:extLst>
            <a:ext uri="{FF2B5EF4-FFF2-40B4-BE49-F238E27FC236}">
              <a16:creationId xmlns:a16="http://schemas.microsoft.com/office/drawing/2014/main" id="{FCE86B79-3CF4-4F01-B550-D3B1B0EF9811}"/>
            </a:ext>
          </a:extLst>
        </xdr:cNvPr>
        <xdr:cNvSpPr>
          <a:spLocks noChangeShapeType="1"/>
        </xdr:cNvSpPr>
      </xdr:nvSpPr>
      <xdr:spPr bwMode="auto">
        <a:xfrm flipV="1">
          <a:off x="8315325" y="1914525"/>
          <a:ext cx="95250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120650</xdr:colOff>
      <xdr:row>8</xdr:row>
      <xdr:rowOff>19050</xdr:rowOff>
    </xdr:from>
    <xdr:to>
      <xdr:col>11</xdr:col>
      <xdr:colOff>120650</xdr:colOff>
      <xdr:row>9</xdr:row>
      <xdr:rowOff>63500</xdr:rowOff>
    </xdr:to>
    <xdr:sp macro="" textlink="">
      <xdr:nvSpPr>
        <xdr:cNvPr id="30" name="Line 56">
          <a:extLst>
            <a:ext uri="{FF2B5EF4-FFF2-40B4-BE49-F238E27FC236}">
              <a16:creationId xmlns:a16="http://schemas.microsoft.com/office/drawing/2014/main" id="{C8A5DC62-9180-408F-9C56-3442BC381EC9}"/>
            </a:ext>
          </a:extLst>
        </xdr:cNvPr>
        <xdr:cNvSpPr>
          <a:spLocks noChangeShapeType="1"/>
        </xdr:cNvSpPr>
      </xdr:nvSpPr>
      <xdr:spPr bwMode="auto">
        <a:xfrm>
          <a:off x="6829425" y="1381125"/>
          <a:ext cx="0"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120650</xdr:colOff>
      <xdr:row>10</xdr:row>
      <xdr:rowOff>25400</xdr:rowOff>
    </xdr:from>
    <xdr:to>
      <xdr:col>11</xdr:col>
      <xdr:colOff>120650</xdr:colOff>
      <xdr:row>11</xdr:row>
      <xdr:rowOff>38100</xdr:rowOff>
    </xdr:to>
    <xdr:sp macro="" textlink="">
      <xdr:nvSpPr>
        <xdr:cNvPr id="31" name="Line 57">
          <a:extLst>
            <a:ext uri="{FF2B5EF4-FFF2-40B4-BE49-F238E27FC236}">
              <a16:creationId xmlns:a16="http://schemas.microsoft.com/office/drawing/2014/main" id="{48F2B0DB-1C23-4BE7-A97C-DEF3D8F12664}"/>
            </a:ext>
          </a:extLst>
        </xdr:cNvPr>
        <xdr:cNvSpPr>
          <a:spLocks noChangeShapeType="1"/>
        </xdr:cNvSpPr>
      </xdr:nvSpPr>
      <xdr:spPr bwMode="auto">
        <a:xfrm flipV="1">
          <a:off x="6829425" y="1714500"/>
          <a:ext cx="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146050</xdr:colOff>
      <xdr:row>14</xdr:row>
      <xdr:rowOff>57150</xdr:rowOff>
    </xdr:from>
    <xdr:to>
      <xdr:col>15</xdr:col>
      <xdr:colOff>107950</xdr:colOff>
      <xdr:row>18</xdr:row>
      <xdr:rowOff>63500</xdr:rowOff>
    </xdr:to>
    <xdr:sp macro="" textlink="">
      <xdr:nvSpPr>
        <xdr:cNvPr id="32" name="Rectangle 58">
          <a:extLst>
            <a:ext uri="{FF2B5EF4-FFF2-40B4-BE49-F238E27FC236}">
              <a16:creationId xmlns:a16="http://schemas.microsoft.com/office/drawing/2014/main" id="{5B82BF4A-ECAC-4516-AA64-F5C08B5FDDE4}"/>
            </a:ext>
          </a:extLst>
        </xdr:cNvPr>
        <xdr:cNvSpPr>
          <a:spLocks noChangeArrowheads="1"/>
        </xdr:cNvSpPr>
      </xdr:nvSpPr>
      <xdr:spPr bwMode="auto">
        <a:xfrm>
          <a:off x="6238875" y="2390775"/>
          <a:ext cx="3009900" cy="657225"/>
        </a:xfrm>
        <a:prstGeom prst="rect">
          <a:avLst/>
        </a:prstGeom>
        <a:solidFill>
          <a:srgbClr val="FFFFFF"/>
        </a:solidFill>
        <a:ln w="9525">
          <a:solidFill>
            <a:srgbClr val="000000"/>
          </a:solidFill>
          <a:miter lim="800000"/>
          <a:headEnd/>
          <a:tailEnd/>
        </a:ln>
      </xdr:spPr>
    </xdr:sp>
    <xdr:clientData/>
  </xdr:twoCellAnchor>
  <xdr:twoCellAnchor>
    <xdr:from>
      <xdr:col>15</xdr:col>
      <xdr:colOff>241300</xdr:colOff>
      <xdr:row>14</xdr:row>
      <xdr:rowOff>57150</xdr:rowOff>
    </xdr:from>
    <xdr:to>
      <xdr:col>15</xdr:col>
      <xdr:colOff>241300</xdr:colOff>
      <xdr:row>18</xdr:row>
      <xdr:rowOff>57150</xdr:rowOff>
    </xdr:to>
    <xdr:sp macro="" textlink="">
      <xdr:nvSpPr>
        <xdr:cNvPr id="33" name="Line 59">
          <a:extLst>
            <a:ext uri="{FF2B5EF4-FFF2-40B4-BE49-F238E27FC236}">
              <a16:creationId xmlns:a16="http://schemas.microsoft.com/office/drawing/2014/main" id="{7C721A05-0BB3-4F0F-ADC6-C1D9C4738071}"/>
            </a:ext>
          </a:extLst>
        </xdr:cNvPr>
        <xdr:cNvSpPr>
          <a:spLocks noChangeShapeType="1"/>
        </xdr:cNvSpPr>
      </xdr:nvSpPr>
      <xdr:spPr bwMode="auto">
        <a:xfrm flipV="1">
          <a:off x="9382125" y="2390775"/>
          <a:ext cx="0" cy="6477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oneCellAnchor>
    <xdr:from>
      <xdr:col>12</xdr:col>
      <xdr:colOff>161925</xdr:colOff>
      <xdr:row>13</xdr:row>
      <xdr:rowOff>38100</xdr:rowOff>
    </xdr:from>
    <xdr:ext cx="567207" cy="170560"/>
    <xdr:sp macro="" textlink="">
      <xdr:nvSpPr>
        <xdr:cNvPr id="34" name="Text Box 60">
          <a:extLst>
            <a:ext uri="{FF2B5EF4-FFF2-40B4-BE49-F238E27FC236}">
              <a16:creationId xmlns:a16="http://schemas.microsoft.com/office/drawing/2014/main" id="{36164338-1554-4B9D-A752-945716E0E8C4}"/>
            </a:ext>
          </a:extLst>
        </xdr:cNvPr>
        <xdr:cNvSpPr txBox="1">
          <a:spLocks noChangeArrowheads="1"/>
        </xdr:cNvSpPr>
      </xdr:nvSpPr>
      <xdr:spPr bwMode="auto">
        <a:xfrm>
          <a:off x="7473950" y="2209800"/>
          <a:ext cx="567207"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Side view</a:t>
          </a:r>
        </a:p>
      </xdr:txBody>
    </xdr:sp>
    <xdr:clientData/>
  </xdr:oneCellAnchor>
  <xdr:oneCellAnchor>
    <xdr:from>
      <xdr:col>12</xdr:col>
      <xdr:colOff>142875</xdr:colOff>
      <xdr:row>1</xdr:row>
      <xdr:rowOff>0</xdr:rowOff>
    </xdr:from>
    <xdr:ext cx="531556" cy="170560"/>
    <xdr:sp macro="" textlink="">
      <xdr:nvSpPr>
        <xdr:cNvPr id="35" name="Text Box 61">
          <a:extLst>
            <a:ext uri="{FF2B5EF4-FFF2-40B4-BE49-F238E27FC236}">
              <a16:creationId xmlns:a16="http://schemas.microsoft.com/office/drawing/2014/main" id="{AF79A891-843B-4BC3-A1A7-197CED301AE0}"/>
            </a:ext>
          </a:extLst>
        </xdr:cNvPr>
        <xdr:cNvSpPr txBox="1">
          <a:spLocks noChangeArrowheads="1"/>
        </xdr:cNvSpPr>
      </xdr:nvSpPr>
      <xdr:spPr bwMode="auto">
        <a:xfrm>
          <a:off x="7454900" y="228600"/>
          <a:ext cx="531556"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Top view</a:t>
          </a:r>
        </a:p>
      </xdr:txBody>
    </xdr:sp>
    <xdr:clientData/>
  </xdr:oneCellAnchor>
  <xdr:twoCellAnchor>
    <xdr:from>
      <xdr:col>14</xdr:col>
      <xdr:colOff>76200</xdr:colOff>
      <xdr:row>3</xdr:row>
      <xdr:rowOff>31750</xdr:rowOff>
    </xdr:from>
    <xdr:to>
      <xdr:col>14</xdr:col>
      <xdr:colOff>82550</xdr:colOff>
      <xdr:row>9</xdr:row>
      <xdr:rowOff>76200</xdr:rowOff>
    </xdr:to>
    <xdr:sp macro="" textlink="">
      <xdr:nvSpPr>
        <xdr:cNvPr id="36" name="Line 62">
          <a:extLst>
            <a:ext uri="{FF2B5EF4-FFF2-40B4-BE49-F238E27FC236}">
              <a16:creationId xmlns:a16="http://schemas.microsoft.com/office/drawing/2014/main" id="{68ADE6CC-0A4C-458F-8D9B-74C925EDDF0A}"/>
            </a:ext>
          </a:extLst>
        </xdr:cNvPr>
        <xdr:cNvSpPr>
          <a:spLocks noChangeShapeType="1"/>
        </xdr:cNvSpPr>
      </xdr:nvSpPr>
      <xdr:spPr bwMode="auto">
        <a:xfrm flipH="1">
          <a:off x="8610600" y="581025"/>
          <a:ext cx="9525" cy="10191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393700</xdr:colOff>
      <xdr:row>14</xdr:row>
      <xdr:rowOff>57150</xdr:rowOff>
    </xdr:from>
    <xdr:to>
      <xdr:col>15</xdr:col>
      <xdr:colOff>114300</xdr:colOff>
      <xdr:row>18</xdr:row>
      <xdr:rowOff>69850</xdr:rowOff>
    </xdr:to>
    <xdr:sp macro="" textlink="">
      <xdr:nvSpPr>
        <xdr:cNvPr id="37" name="Rectangle 63">
          <a:extLst>
            <a:ext uri="{FF2B5EF4-FFF2-40B4-BE49-F238E27FC236}">
              <a16:creationId xmlns:a16="http://schemas.microsoft.com/office/drawing/2014/main" id="{B24367BE-1180-4618-9540-0A7D06EFB736}"/>
            </a:ext>
          </a:extLst>
        </xdr:cNvPr>
        <xdr:cNvSpPr>
          <a:spLocks noChangeArrowheads="1"/>
        </xdr:cNvSpPr>
      </xdr:nvSpPr>
      <xdr:spPr bwMode="auto">
        <a:xfrm>
          <a:off x="8315325" y="2390775"/>
          <a:ext cx="942975" cy="657225"/>
        </a:xfrm>
        <a:prstGeom prst="rect">
          <a:avLst/>
        </a:prstGeom>
        <a:solidFill>
          <a:srgbClr val="FFFFFF"/>
        </a:solidFill>
        <a:ln w="9525">
          <a:solidFill>
            <a:srgbClr val="000000"/>
          </a:solidFill>
          <a:miter lim="800000"/>
          <a:headEnd/>
          <a:tailEnd/>
        </a:ln>
      </xdr:spPr>
    </xdr:sp>
    <xdr:clientData/>
  </xdr:twoCellAnchor>
  <xdr:oneCellAnchor>
    <xdr:from>
      <xdr:col>11</xdr:col>
      <xdr:colOff>161925</xdr:colOff>
      <xdr:row>7</xdr:row>
      <xdr:rowOff>104775</xdr:rowOff>
    </xdr:from>
    <xdr:ext cx="384849" cy="170560"/>
    <xdr:sp macro="" textlink="">
      <xdr:nvSpPr>
        <xdr:cNvPr id="38" name="Text Box 64">
          <a:extLst>
            <a:ext uri="{FF2B5EF4-FFF2-40B4-BE49-F238E27FC236}">
              <a16:creationId xmlns:a16="http://schemas.microsoft.com/office/drawing/2014/main" id="{40889C3F-B5AD-46E9-A1DC-8FFA6EA47826}"/>
            </a:ext>
          </a:extLst>
        </xdr:cNvPr>
        <xdr:cNvSpPr txBox="1">
          <a:spLocks noChangeArrowheads="1"/>
        </xdr:cNvSpPr>
      </xdr:nvSpPr>
      <xdr:spPr bwMode="auto">
        <a:xfrm>
          <a:off x="6864350" y="1301750"/>
          <a:ext cx="384849"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0.213"</a:t>
          </a:r>
        </a:p>
      </xdr:txBody>
    </xdr:sp>
    <xdr:clientData/>
  </xdr:oneCellAnchor>
  <xdr:oneCellAnchor>
    <xdr:from>
      <xdr:col>14</xdr:col>
      <xdr:colOff>123825</xdr:colOff>
      <xdr:row>12</xdr:row>
      <xdr:rowOff>9525</xdr:rowOff>
    </xdr:from>
    <xdr:ext cx="384849" cy="170560"/>
    <xdr:sp macro="" textlink="">
      <xdr:nvSpPr>
        <xdr:cNvPr id="39" name="Text Box 65">
          <a:extLst>
            <a:ext uri="{FF2B5EF4-FFF2-40B4-BE49-F238E27FC236}">
              <a16:creationId xmlns:a16="http://schemas.microsoft.com/office/drawing/2014/main" id="{42B6519A-725F-4EEF-8CEF-2669C3B8F666}"/>
            </a:ext>
          </a:extLst>
        </xdr:cNvPr>
        <xdr:cNvSpPr txBox="1">
          <a:spLocks noChangeArrowheads="1"/>
        </xdr:cNvSpPr>
      </xdr:nvSpPr>
      <xdr:spPr bwMode="auto">
        <a:xfrm>
          <a:off x="8655050" y="2016125"/>
          <a:ext cx="384849"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2.477"</a:t>
          </a:r>
        </a:p>
      </xdr:txBody>
    </xdr:sp>
    <xdr:clientData/>
  </xdr:oneCellAnchor>
  <xdr:oneCellAnchor>
    <xdr:from>
      <xdr:col>14</xdr:col>
      <xdr:colOff>104775</xdr:colOff>
      <xdr:row>5</xdr:row>
      <xdr:rowOff>95250</xdr:rowOff>
    </xdr:from>
    <xdr:ext cx="384849" cy="170560"/>
    <xdr:sp macro="" textlink="">
      <xdr:nvSpPr>
        <xdr:cNvPr id="40" name="Text Box 66">
          <a:extLst>
            <a:ext uri="{FF2B5EF4-FFF2-40B4-BE49-F238E27FC236}">
              <a16:creationId xmlns:a16="http://schemas.microsoft.com/office/drawing/2014/main" id="{B8383978-4A73-4787-B5BF-68C0D7FE6514}"/>
            </a:ext>
          </a:extLst>
        </xdr:cNvPr>
        <xdr:cNvSpPr txBox="1">
          <a:spLocks noChangeArrowheads="1"/>
        </xdr:cNvSpPr>
      </xdr:nvSpPr>
      <xdr:spPr bwMode="auto">
        <a:xfrm>
          <a:off x="8636000" y="971550"/>
          <a:ext cx="384849"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5.325"</a:t>
          </a:r>
        </a:p>
      </xdr:txBody>
    </xdr:sp>
    <xdr:clientData/>
  </xdr:oneCellAnchor>
  <xdr:oneCellAnchor>
    <xdr:from>
      <xdr:col>15</xdr:col>
      <xdr:colOff>257175</xdr:colOff>
      <xdr:row>5</xdr:row>
      <xdr:rowOff>85725</xdr:rowOff>
    </xdr:from>
    <xdr:ext cx="384849" cy="170560"/>
    <xdr:sp macro="" textlink="">
      <xdr:nvSpPr>
        <xdr:cNvPr id="41" name="Text Box 67">
          <a:extLst>
            <a:ext uri="{FF2B5EF4-FFF2-40B4-BE49-F238E27FC236}">
              <a16:creationId xmlns:a16="http://schemas.microsoft.com/office/drawing/2014/main" id="{5CD94DC1-8B6D-4F82-A3E9-EF22266C7DBC}"/>
            </a:ext>
          </a:extLst>
        </xdr:cNvPr>
        <xdr:cNvSpPr txBox="1">
          <a:spLocks noChangeArrowheads="1"/>
        </xdr:cNvSpPr>
      </xdr:nvSpPr>
      <xdr:spPr bwMode="auto">
        <a:xfrm>
          <a:off x="9398000" y="958850"/>
          <a:ext cx="384849"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5.996"</a:t>
          </a:r>
        </a:p>
      </xdr:txBody>
    </xdr:sp>
    <xdr:clientData/>
  </xdr:oneCellAnchor>
  <xdr:oneCellAnchor>
    <xdr:from>
      <xdr:col>15</xdr:col>
      <xdr:colOff>276225</xdr:colOff>
      <xdr:row>15</xdr:row>
      <xdr:rowOff>104775</xdr:rowOff>
    </xdr:from>
    <xdr:ext cx="384849" cy="170560"/>
    <xdr:sp macro="" textlink="">
      <xdr:nvSpPr>
        <xdr:cNvPr id="42" name="Text Box 68">
          <a:extLst>
            <a:ext uri="{FF2B5EF4-FFF2-40B4-BE49-F238E27FC236}">
              <a16:creationId xmlns:a16="http://schemas.microsoft.com/office/drawing/2014/main" id="{E9ABD040-05F3-43E1-9786-BF7533E03B12}"/>
            </a:ext>
          </a:extLst>
        </xdr:cNvPr>
        <xdr:cNvSpPr txBox="1">
          <a:spLocks noChangeArrowheads="1"/>
        </xdr:cNvSpPr>
      </xdr:nvSpPr>
      <xdr:spPr bwMode="auto">
        <a:xfrm>
          <a:off x="9417050" y="2597150"/>
          <a:ext cx="384849"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3.014"</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evie.eddie@vt.edu" TargetMode="External"/><Relationship Id="rId2" Type="http://schemas.openxmlformats.org/officeDocument/2006/relationships/hyperlink" Target="mailto:jqpublic@vt.edu" TargetMode="External"/><Relationship Id="rId1" Type="http://schemas.openxmlformats.org/officeDocument/2006/relationships/hyperlink" Target="mailto:jdoe@vt.ed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6C67-77B9-4F24-9B78-95D35B4263E9}">
  <dimension ref="A1:XFC74"/>
  <sheetViews>
    <sheetView tabSelected="1" workbookViewId="0">
      <selection activeCell="C17" sqref="C17:N17"/>
    </sheetView>
  </sheetViews>
  <sheetFormatPr defaultColWidth="0" defaultRowHeight="14.5" zeroHeight="1" x14ac:dyDescent="0.35"/>
  <cols>
    <col min="1" max="1" width="1.26953125" style="1" customWidth="1"/>
    <col min="2" max="2" width="3.54296875" style="1" customWidth="1"/>
    <col min="3" max="3" width="22.26953125" style="1" customWidth="1"/>
    <col min="4" max="4" width="66.1796875" style="1" customWidth="1"/>
    <col min="5" max="14" width="10.7265625" style="1" customWidth="1"/>
    <col min="15" max="15" width="9.1796875" style="1" customWidth="1"/>
    <col min="16" max="16" width="1.26953125" style="1" customWidth="1"/>
    <col min="17" max="16383" width="9.1796875" style="1" hidden="1"/>
    <col min="16384" max="16384" width="8.1796875" style="1" hidden="1"/>
  </cols>
  <sheetData>
    <row r="1" spans="2:15" ht="6.75" customHeight="1" x14ac:dyDescent="0.35"/>
    <row r="2" spans="2:15" x14ac:dyDescent="0.35">
      <c r="B2" s="2"/>
      <c r="C2" s="3"/>
      <c r="D2" s="3"/>
      <c r="E2" s="3"/>
      <c r="F2" s="3"/>
      <c r="G2" s="3"/>
      <c r="H2" s="3"/>
      <c r="I2" s="3"/>
      <c r="J2" s="3"/>
      <c r="K2" s="3"/>
      <c r="L2" s="3"/>
      <c r="M2" s="3"/>
      <c r="N2" s="3"/>
      <c r="O2" s="4"/>
    </row>
    <row r="3" spans="2:15" ht="25" x14ac:dyDescent="0.5">
      <c r="B3" s="5"/>
      <c r="C3" s="6" t="s">
        <v>0</v>
      </c>
      <c r="O3" s="7"/>
    </row>
    <row r="4" spans="2:15" ht="12" customHeight="1" x14ac:dyDescent="0.35">
      <c r="B4" s="5"/>
      <c r="C4"/>
      <c r="O4" s="7"/>
    </row>
    <row r="5" spans="2:15" ht="15.5" x14ac:dyDescent="0.35">
      <c r="B5" s="5"/>
      <c r="C5" s="8" t="s">
        <v>1</v>
      </c>
      <c r="D5" s="121" t="s">
        <v>326</v>
      </c>
      <c r="E5" s="122"/>
      <c r="F5" s="122"/>
      <c r="G5" s="122"/>
      <c r="H5" s="122"/>
      <c r="I5" s="122"/>
      <c r="J5" s="122"/>
      <c r="K5" s="122"/>
      <c r="L5" s="122"/>
      <c r="M5" s="123"/>
      <c r="O5" s="7"/>
    </row>
    <row r="6" spans="2:15" ht="6" customHeight="1" x14ac:dyDescent="0.35">
      <c r="B6" s="5"/>
      <c r="C6" s="10"/>
      <c r="D6" s="10"/>
      <c r="E6" s="10"/>
      <c r="F6" s="11"/>
      <c r="G6" s="11"/>
      <c r="H6" s="11"/>
      <c r="O6" s="7"/>
    </row>
    <row r="7" spans="2:15" ht="15.5" x14ac:dyDescent="0.35">
      <c r="B7" s="5"/>
      <c r="C7" s="12" t="s">
        <v>2</v>
      </c>
      <c r="D7" s="13" t="s">
        <v>327</v>
      </c>
      <c r="E7" s="14"/>
      <c r="F7" s="15"/>
      <c r="G7" s="15"/>
      <c r="H7" s="15"/>
      <c r="O7" s="7"/>
    </row>
    <row r="8" spans="2:15" ht="5.25" customHeight="1" x14ac:dyDescent="0.35">
      <c r="B8" s="5"/>
      <c r="C8" s="16"/>
      <c r="D8" s="16"/>
      <c r="E8" s="16"/>
      <c r="F8" s="11"/>
      <c r="G8" s="11"/>
      <c r="H8" s="11"/>
      <c r="O8" s="7"/>
    </row>
    <row r="9" spans="2:15" ht="15.5" x14ac:dyDescent="0.35">
      <c r="B9" s="5"/>
      <c r="C9" s="12" t="s">
        <v>3</v>
      </c>
      <c r="D9" s="12" t="s">
        <v>4</v>
      </c>
      <c r="E9" s="17" t="s">
        <v>5</v>
      </c>
      <c r="F9" s="17"/>
      <c r="G9" s="17"/>
      <c r="H9" s="17"/>
      <c r="I9" s="17"/>
      <c r="J9" s="17"/>
      <c r="K9" s="17"/>
      <c r="L9" s="17"/>
      <c r="M9" s="17"/>
      <c r="O9" s="7"/>
    </row>
    <row r="10" spans="2:15" ht="15.5" x14ac:dyDescent="0.35">
      <c r="B10" s="5"/>
      <c r="C10" s="12">
        <v>1</v>
      </c>
      <c r="D10" s="124" t="s">
        <v>328</v>
      </c>
      <c r="E10" s="125" t="s">
        <v>330</v>
      </c>
      <c r="F10" s="9"/>
      <c r="G10" s="9"/>
      <c r="H10" s="9"/>
      <c r="I10" s="9"/>
      <c r="J10" s="9"/>
      <c r="K10" s="9"/>
      <c r="L10" s="9"/>
      <c r="M10" s="9"/>
      <c r="O10" s="7"/>
    </row>
    <row r="11" spans="2:15" ht="15.5" x14ac:dyDescent="0.35">
      <c r="B11" s="5"/>
      <c r="C11" s="12">
        <v>2</v>
      </c>
      <c r="D11" s="124" t="s">
        <v>329</v>
      </c>
      <c r="E11" s="125" t="s">
        <v>331</v>
      </c>
      <c r="F11" s="9"/>
      <c r="G11" s="9"/>
      <c r="H11" s="9"/>
      <c r="I11" s="9"/>
      <c r="J11" s="9"/>
      <c r="K11" s="9"/>
      <c r="L11" s="9"/>
      <c r="M11" s="9"/>
      <c r="O11" s="7"/>
    </row>
    <row r="12" spans="2:15" ht="15.5" x14ac:dyDescent="0.35">
      <c r="B12" s="5"/>
      <c r="C12" s="12">
        <v>3</v>
      </c>
      <c r="D12" s="18"/>
      <c r="E12" s="9"/>
      <c r="F12" s="9"/>
      <c r="G12" s="9"/>
      <c r="H12" s="9"/>
      <c r="I12" s="9"/>
      <c r="J12" s="9"/>
      <c r="K12" s="9"/>
      <c r="L12" s="9"/>
      <c r="M12" s="9"/>
      <c r="O12" s="7"/>
    </row>
    <row r="13" spans="2:15" ht="15.5" x14ac:dyDescent="0.35">
      <c r="B13" s="5"/>
      <c r="C13" s="12">
        <v>4</v>
      </c>
      <c r="D13" s="18"/>
      <c r="E13" s="9"/>
      <c r="F13" s="9"/>
      <c r="G13" s="9"/>
      <c r="H13" s="9"/>
      <c r="I13" s="9"/>
      <c r="J13" s="9"/>
      <c r="K13" s="9"/>
      <c r="L13" s="9"/>
      <c r="M13" s="9"/>
      <c r="O13" s="7"/>
    </row>
    <row r="14" spans="2:15" ht="15.5" x14ac:dyDescent="0.35">
      <c r="B14" s="5"/>
      <c r="C14" s="19" t="s">
        <v>6</v>
      </c>
      <c r="D14" s="18" t="s">
        <v>332</v>
      </c>
      <c r="E14" s="125" t="s">
        <v>333</v>
      </c>
      <c r="F14" s="9"/>
      <c r="G14" s="9"/>
      <c r="H14" s="9"/>
      <c r="I14" s="9"/>
      <c r="J14" s="9"/>
      <c r="K14" s="9"/>
      <c r="L14" s="9"/>
      <c r="M14" s="9"/>
      <c r="O14" s="7"/>
    </row>
    <row r="15" spans="2:15" ht="15.5" x14ac:dyDescent="0.35">
      <c r="B15" s="5"/>
      <c r="C15" s="20"/>
      <c r="D15" s="21"/>
      <c r="E15" s="22"/>
      <c r="F15" s="22"/>
      <c r="G15" s="22"/>
      <c r="H15" s="22"/>
      <c r="O15" s="7"/>
    </row>
    <row r="16" spans="2:15" ht="25" x14ac:dyDescent="0.5">
      <c r="B16" s="5"/>
      <c r="C16" s="23" t="s">
        <v>7</v>
      </c>
      <c r="D16" s="24"/>
      <c r="E16" s="24"/>
      <c r="O16" s="7"/>
    </row>
    <row r="17" spans="2:15" ht="42" customHeight="1" x14ac:dyDescent="0.35">
      <c r="B17" s="5"/>
      <c r="C17" s="25" t="s">
        <v>8</v>
      </c>
      <c r="D17" s="25"/>
      <c r="E17" s="25"/>
      <c r="F17" s="25"/>
      <c r="G17" s="25"/>
      <c r="H17" s="25"/>
      <c r="I17" s="25"/>
      <c r="J17" s="25"/>
      <c r="K17" s="25"/>
      <c r="L17" s="25"/>
      <c r="M17" s="25"/>
      <c r="N17" s="25"/>
      <c r="O17" s="7"/>
    </row>
    <row r="18" spans="2:15" s="30" customFormat="1" ht="216.75" customHeight="1" x14ac:dyDescent="0.35">
      <c r="B18" s="26"/>
      <c r="C18" s="27" t="s">
        <v>9</v>
      </c>
      <c r="D18" s="28"/>
      <c r="E18" s="28"/>
      <c r="F18" s="28"/>
      <c r="G18" s="28"/>
      <c r="H18" s="28"/>
      <c r="I18" s="28"/>
      <c r="J18" s="28"/>
      <c r="K18" s="28"/>
      <c r="L18" s="28"/>
      <c r="M18" s="28"/>
      <c r="N18" s="28"/>
      <c r="O18" s="29"/>
    </row>
    <row r="19" spans="2:15" ht="25" x14ac:dyDescent="0.5">
      <c r="B19" s="5"/>
      <c r="C19" s="23"/>
      <c r="D19" s="24"/>
      <c r="E19" s="24"/>
      <c r="O19" s="7"/>
    </row>
    <row r="20" spans="2:15" ht="25.5" thickBot="1" x14ac:dyDescent="0.55000000000000004">
      <c r="B20" s="5"/>
      <c r="C20" s="31" t="s">
        <v>10</v>
      </c>
      <c r="D20" s="32"/>
      <c r="E20" s="32"/>
      <c r="F20" s="32"/>
      <c r="G20" s="32"/>
      <c r="H20" s="32"/>
      <c r="I20" s="32"/>
      <c r="J20" s="32"/>
      <c r="K20" s="32"/>
      <c r="L20" s="32"/>
      <c r="M20" s="32"/>
      <c r="N20"/>
      <c r="O20" s="7"/>
    </row>
    <row r="21" spans="2:15" ht="16" thickBot="1" x14ac:dyDescent="0.4">
      <c r="B21" s="5"/>
      <c r="C21" s="33" t="s">
        <v>11</v>
      </c>
      <c r="D21" s="34"/>
      <c r="E21" s="35" t="s">
        <v>12</v>
      </c>
      <c r="F21" s="35"/>
      <c r="G21" s="35"/>
      <c r="H21" s="35"/>
      <c r="I21" s="35"/>
      <c r="J21" s="35"/>
      <c r="K21" s="35"/>
      <c r="L21" s="35"/>
      <c r="M21" s="35"/>
      <c r="N21" s="36" t="s">
        <v>13</v>
      </c>
      <c r="O21" s="37"/>
    </row>
    <row r="22" spans="2:15" ht="15.5" x14ac:dyDescent="0.35">
      <c r="B22" s="5"/>
      <c r="C22" s="38" t="s">
        <v>14</v>
      </c>
      <c r="D22" s="39"/>
      <c r="E22" s="111" t="s">
        <v>15</v>
      </c>
      <c r="F22" s="41" t="s">
        <v>16</v>
      </c>
      <c r="G22" s="42" t="s">
        <v>17</v>
      </c>
      <c r="H22" s="43" t="s">
        <v>18</v>
      </c>
      <c r="I22" s="41" t="s">
        <v>19</v>
      </c>
      <c r="J22" s="42" t="s">
        <v>20</v>
      </c>
      <c r="K22" s="43" t="s">
        <v>21</v>
      </c>
      <c r="L22" s="41" t="s">
        <v>22</v>
      </c>
      <c r="M22" s="44" t="s">
        <v>23</v>
      </c>
      <c r="N22" s="45" t="s">
        <v>15</v>
      </c>
      <c r="O22" s="37"/>
    </row>
    <row r="23" spans="2:15" ht="60" customHeight="1" thickBot="1" x14ac:dyDescent="0.4">
      <c r="B23" s="5"/>
      <c r="C23" s="46" t="s">
        <v>24</v>
      </c>
      <c r="D23" s="47"/>
      <c r="E23" s="112" t="s">
        <v>25</v>
      </c>
      <c r="F23" s="49" t="s">
        <v>26</v>
      </c>
      <c r="G23" s="50" t="s">
        <v>27</v>
      </c>
      <c r="H23" s="51" t="s">
        <v>28</v>
      </c>
      <c r="I23" s="49" t="s">
        <v>29</v>
      </c>
      <c r="J23" s="50" t="s">
        <v>30</v>
      </c>
      <c r="K23" s="51" t="s">
        <v>31</v>
      </c>
      <c r="L23" s="49" t="s">
        <v>32</v>
      </c>
      <c r="M23" s="52" t="s">
        <v>33</v>
      </c>
      <c r="N23" s="53"/>
      <c r="O23" s="37"/>
    </row>
    <row r="24" spans="2:15" ht="15.5" x14ac:dyDescent="0.35">
      <c r="B24" s="5"/>
      <c r="C24" s="38" t="s">
        <v>34</v>
      </c>
      <c r="D24" s="39"/>
      <c r="E24" s="111" t="s">
        <v>35</v>
      </c>
      <c r="F24" s="41" t="s">
        <v>36</v>
      </c>
      <c r="G24" s="42" t="s">
        <v>37</v>
      </c>
      <c r="H24" s="43" t="s">
        <v>38</v>
      </c>
      <c r="I24" s="41" t="s">
        <v>39</v>
      </c>
      <c r="J24" s="42" t="s">
        <v>40</v>
      </c>
      <c r="K24" s="43" t="s">
        <v>41</v>
      </c>
      <c r="L24" s="41" t="s">
        <v>42</v>
      </c>
      <c r="M24" s="44" t="s">
        <v>23</v>
      </c>
      <c r="N24" s="45" t="s">
        <v>35</v>
      </c>
      <c r="O24" s="37"/>
    </row>
    <row r="25" spans="2:15" ht="60" customHeight="1" thickBot="1" x14ac:dyDescent="0.4">
      <c r="B25" s="5"/>
      <c r="C25" s="46" t="s">
        <v>43</v>
      </c>
      <c r="D25" s="47"/>
      <c r="E25" s="112" t="s">
        <v>25</v>
      </c>
      <c r="F25" s="49" t="s">
        <v>26</v>
      </c>
      <c r="G25" s="50" t="s">
        <v>27</v>
      </c>
      <c r="H25" s="51" t="s">
        <v>28</v>
      </c>
      <c r="I25" s="49" t="s">
        <v>29</v>
      </c>
      <c r="J25" s="50" t="s">
        <v>30</v>
      </c>
      <c r="K25" s="51" t="s">
        <v>31</v>
      </c>
      <c r="L25" s="49" t="s">
        <v>32</v>
      </c>
      <c r="M25" s="52" t="s">
        <v>33</v>
      </c>
      <c r="N25" s="53"/>
      <c r="O25" s="37"/>
    </row>
    <row r="26" spans="2:15" ht="15.5" x14ac:dyDescent="0.35">
      <c r="B26" s="5"/>
      <c r="C26" s="38" t="s">
        <v>44</v>
      </c>
      <c r="D26" s="39"/>
      <c r="E26" s="40" t="s">
        <v>45</v>
      </c>
      <c r="F26" s="41" t="s">
        <v>46</v>
      </c>
      <c r="G26" s="115" t="s">
        <v>47</v>
      </c>
      <c r="H26" s="117" t="s">
        <v>48</v>
      </c>
      <c r="I26" s="41" t="s">
        <v>49</v>
      </c>
      <c r="J26" s="42" t="s">
        <v>50</v>
      </c>
      <c r="K26" s="43" t="s">
        <v>51</v>
      </c>
      <c r="L26" s="41" t="s">
        <v>52</v>
      </c>
      <c r="M26" s="44" t="s">
        <v>23</v>
      </c>
      <c r="N26" s="45" t="s">
        <v>45</v>
      </c>
      <c r="O26" s="37"/>
    </row>
    <row r="27" spans="2:15" ht="66" customHeight="1" thickBot="1" x14ac:dyDescent="0.4">
      <c r="B27" s="5"/>
      <c r="C27" s="46" t="s">
        <v>53</v>
      </c>
      <c r="D27" s="47"/>
      <c r="E27" s="48" t="s">
        <v>25</v>
      </c>
      <c r="F27" s="49" t="s">
        <v>26</v>
      </c>
      <c r="G27" s="116" t="s">
        <v>27</v>
      </c>
      <c r="H27" s="118" t="s">
        <v>28</v>
      </c>
      <c r="I27" s="49" t="s">
        <v>29</v>
      </c>
      <c r="J27" s="50" t="s">
        <v>30</v>
      </c>
      <c r="K27" s="51" t="s">
        <v>31</v>
      </c>
      <c r="L27" s="49" t="s">
        <v>32</v>
      </c>
      <c r="M27" s="52" t="s">
        <v>33</v>
      </c>
      <c r="N27" s="53"/>
      <c r="O27" s="37"/>
    </row>
    <row r="28" spans="2:15" ht="15.5" x14ac:dyDescent="0.35">
      <c r="B28" s="5"/>
      <c r="C28" s="38" t="s">
        <v>54</v>
      </c>
      <c r="D28" s="39"/>
      <c r="E28" s="111" t="s">
        <v>15</v>
      </c>
      <c r="F28" s="41" t="s">
        <v>16</v>
      </c>
      <c r="G28" s="42" t="s">
        <v>17</v>
      </c>
      <c r="H28" s="43" t="s">
        <v>18</v>
      </c>
      <c r="I28" s="41" t="s">
        <v>19</v>
      </c>
      <c r="J28" s="42" t="s">
        <v>20</v>
      </c>
      <c r="K28" s="43" t="s">
        <v>21</v>
      </c>
      <c r="L28" s="41" t="s">
        <v>22</v>
      </c>
      <c r="M28" s="44" t="s">
        <v>23</v>
      </c>
      <c r="N28" s="45" t="s">
        <v>15</v>
      </c>
      <c r="O28" s="37"/>
    </row>
    <row r="29" spans="2:15" ht="60" customHeight="1" thickBot="1" x14ac:dyDescent="0.4">
      <c r="B29" s="5"/>
      <c r="C29" s="46" t="s">
        <v>55</v>
      </c>
      <c r="D29" s="47"/>
      <c r="E29" s="112" t="s">
        <v>25</v>
      </c>
      <c r="F29" s="49" t="s">
        <v>26</v>
      </c>
      <c r="G29" s="50" t="s">
        <v>27</v>
      </c>
      <c r="H29" s="51" t="s">
        <v>28</v>
      </c>
      <c r="I29" s="49" t="s">
        <v>29</v>
      </c>
      <c r="J29" s="50" t="s">
        <v>30</v>
      </c>
      <c r="K29" s="51" t="s">
        <v>31</v>
      </c>
      <c r="L29" s="49" t="s">
        <v>32</v>
      </c>
      <c r="M29" s="52" t="s">
        <v>33</v>
      </c>
      <c r="N29" s="53"/>
      <c r="O29" s="37"/>
    </row>
    <row r="30" spans="2:15" ht="15.5" x14ac:dyDescent="0.35">
      <c r="B30" s="5"/>
      <c r="C30" s="38" t="s">
        <v>56</v>
      </c>
      <c r="D30" s="39"/>
      <c r="E30" s="111" t="s">
        <v>15</v>
      </c>
      <c r="F30" s="41" t="s">
        <v>16</v>
      </c>
      <c r="G30" s="42" t="s">
        <v>17</v>
      </c>
      <c r="H30" s="43" t="s">
        <v>18</v>
      </c>
      <c r="I30" s="41" t="s">
        <v>19</v>
      </c>
      <c r="J30" s="42" t="s">
        <v>20</v>
      </c>
      <c r="K30" s="43" t="s">
        <v>21</v>
      </c>
      <c r="L30" s="41" t="s">
        <v>22</v>
      </c>
      <c r="M30" s="44" t="s">
        <v>23</v>
      </c>
      <c r="N30" s="45" t="s">
        <v>15</v>
      </c>
      <c r="O30" s="37"/>
    </row>
    <row r="31" spans="2:15" ht="60" customHeight="1" thickBot="1" x14ac:dyDescent="0.4">
      <c r="B31" s="5"/>
      <c r="C31" s="46" t="s">
        <v>57</v>
      </c>
      <c r="D31" s="47"/>
      <c r="E31" s="112" t="s">
        <v>25</v>
      </c>
      <c r="F31" s="49" t="s">
        <v>26</v>
      </c>
      <c r="G31" s="50" t="s">
        <v>27</v>
      </c>
      <c r="H31" s="51" t="s">
        <v>28</v>
      </c>
      <c r="I31" s="49" t="s">
        <v>29</v>
      </c>
      <c r="J31" s="50" t="s">
        <v>30</v>
      </c>
      <c r="K31" s="51" t="s">
        <v>31</v>
      </c>
      <c r="L31" s="49" t="s">
        <v>32</v>
      </c>
      <c r="M31" s="52" t="s">
        <v>33</v>
      </c>
      <c r="N31" s="53"/>
      <c r="O31" s="37"/>
    </row>
    <row r="32" spans="2:15" x14ac:dyDescent="0.35">
      <c r="B32" s="5"/>
      <c r="C32" s="32"/>
      <c r="D32" s="32"/>
      <c r="E32" s="32"/>
      <c r="F32" s="32"/>
      <c r="G32" s="32"/>
      <c r="H32" s="32"/>
      <c r="I32" s="32"/>
      <c r="J32" s="32"/>
      <c r="K32" s="32"/>
      <c r="L32" s="32"/>
      <c r="M32" s="32"/>
      <c r="N32" s="54"/>
      <c r="O32" s="7"/>
    </row>
    <row r="33" spans="2:15" x14ac:dyDescent="0.35">
      <c r="B33" s="5"/>
      <c r="C33" s="32"/>
      <c r="D33" s="32"/>
      <c r="E33" s="32"/>
      <c r="F33" s="32"/>
      <c r="G33" s="32"/>
      <c r="H33" s="32"/>
      <c r="I33" s="32"/>
      <c r="J33" s="32"/>
      <c r="K33" s="32"/>
      <c r="L33" s="32"/>
      <c r="M33" s="32"/>
      <c r="N33" s="54"/>
      <c r="O33" s="7"/>
    </row>
    <row r="34" spans="2:15" ht="25.5" thickBot="1" x14ac:dyDescent="0.55000000000000004">
      <c r="B34" s="5"/>
      <c r="C34" s="55" t="s">
        <v>58</v>
      </c>
      <c r="D34" s="32"/>
      <c r="E34" s="32"/>
      <c r="F34" s="32"/>
      <c r="G34" s="32"/>
      <c r="H34" s="32"/>
      <c r="I34" s="32"/>
      <c r="J34" s="32"/>
      <c r="K34" s="32"/>
      <c r="L34" s="32"/>
      <c r="M34" s="32"/>
      <c r="N34" s="54"/>
      <c r="O34" s="7"/>
    </row>
    <row r="35" spans="2:15" ht="16" thickBot="1" x14ac:dyDescent="0.4">
      <c r="B35" s="5"/>
      <c r="C35" s="33" t="s">
        <v>11</v>
      </c>
      <c r="D35" s="34"/>
      <c r="E35" s="33" t="s">
        <v>12</v>
      </c>
      <c r="F35" s="35"/>
      <c r="G35" s="35"/>
      <c r="H35" s="35"/>
      <c r="I35" s="35"/>
      <c r="J35" s="35"/>
      <c r="K35" s="35"/>
      <c r="L35" s="35"/>
      <c r="M35" s="34"/>
      <c r="N35" s="36" t="s">
        <v>13</v>
      </c>
      <c r="O35" s="37"/>
    </row>
    <row r="36" spans="2:15" ht="15.5" x14ac:dyDescent="0.35">
      <c r="B36" s="5"/>
      <c r="C36" s="38" t="s">
        <v>59</v>
      </c>
      <c r="D36" s="39"/>
      <c r="E36" s="42" t="s">
        <v>60</v>
      </c>
      <c r="F36" s="41" t="s">
        <v>61</v>
      </c>
      <c r="G36" s="113" t="s">
        <v>50</v>
      </c>
      <c r="H36" s="43" t="s">
        <v>62</v>
      </c>
      <c r="I36" s="41" t="s">
        <v>15</v>
      </c>
      <c r="J36" s="42" t="s">
        <v>63</v>
      </c>
      <c r="K36" s="43" t="s">
        <v>64</v>
      </c>
      <c r="L36" s="41" t="s">
        <v>65</v>
      </c>
      <c r="M36" s="44" t="s">
        <v>23</v>
      </c>
      <c r="N36" s="45" t="s">
        <v>60</v>
      </c>
      <c r="O36" s="37"/>
    </row>
    <row r="37" spans="2:15" ht="66" customHeight="1" thickBot="1" x14ac:dyDescent="0.4">
      <c r="B37" s="5"/>
      <c r="C37" s="46" t="s">
        <v>66</v>
      </c>
      <c r="D37" s="47"/>
      <c r="E37" s="50" t="s">
        <v>25</v>
      </c>
      <c r="F37" s="49" t="s">
        <v>26</v>
      </c>
      <c r="G37" s="114" t="s">
        <v>27</v>
      </c>
      <c r="H37" s="51" t="s">
        <v>28</v>
      </c>
      <c r="I37" s="49" t="s">
        <v>29</v>
      </c>
      <c r="J37" s="50" t="s">
        <v>30</v>
      </c>
      <c r="K37" s="51" t="s">
        <v>31</v>
      </c>
      <c r="L37" s="49" t="s">
        <v>32</v>
      </c>
      <c r="M37" s="52" t="s">
        <v>33</v>
      </c>
      <c r="N37" s="53"/>
      <c r="O37" s="37"/>
    </row>
    <row r="38" spans="2:15" ht="15.5" x14ac:dyDescent="0.35">
      <c r="B38" s="5"/>
      <c r="C38" s="38" t="s">
        <v>67</v>
      </c>
      <c r="D38" s="39"/>
      <c r="E38" s="42" t="s">
        <v>60</v>
      </c>
      <c r="F38" s="41" t="s">
        <v>61</v>
      </c>
      <c r="G38" s="113" t="s">
        <v>50</v>
      </c>
      <c r="H38" s="43" t="s">
        <v>62</v>
      </c>
      <c r="I38" s="41" t="s">
        <v>15</v>
      </c>
      <c r="J38" s="42" t="s">
        <v>63</v>
      </c>
      <c r="K38" s="43" t="s">
        <v>64</v>
      </c>
      <c r="L38" s="41" t="s">
        <v>65</v>
      </c>
      <c r="M38" s="44" t="s">
        <v>23</v>
      </c>
      <c r="N38" s="45" t="s">
        <v>60</v>
      </c>
      <c r="O38" s="37"/>
    </row>
    <row r="39" spans="2:15" ht="60" customHeight="1" thickBot="1" x14ac:dyDescent="0.4">
      <c r="B39" s="5"/>
      <c r="C39" s="46" t="s">
        <v>68</v>
      </c>
      <c r="D39" s="47"/>
      <c r="E39" s="50" t="s">
        <v>25</v>
      </c>
      <c r="F39" s="49" t="s">
        <v>26</v>
      </c>
      <c r="G39" s="114" t="s">
        <v>27</v>
      </c>
      <c r="H39" s="51" t="s">
        <v>28</v>
      </c>
      <c r="I39" s="49" t="s">
        <v>29</v>
      </c>
      <c r="J39" s="50" t="s">
        <v>30</v>
      </c>
      <c r="K39" s="51" t="s">
        <v>31</v>
      </c>
      <c r="L39" s="49" t="s">
        <v>32</v>
      </c>
      <c r="M39" s="52" t="s">
        <v>33</v>
      </c>
      <c r="N39" s="53"/>
      <c r="O39" s="37"/>
    </row>
    <row r="40" spans="2:15" ht="15.5" x14ac:dyDescent="0.35">
      <c r="B40" s="56"/>
      <c r="C40" s="38" t="s">
        <v>69</v>
      </c>
      <c r="D40" s="39"/>
      <c r="E40" s="42" t="s">
        <v>15</v>
      </c>
      <c r="F40" s="119" t="s">
        <v>70</v>
      </c>
      <c r="G40" s="42" t="s">
        <v>71</v>
      </c>
      <c r="H40" s="43" t="s">
        <v>72</v>
      </c>
      <c r="I40" s="41" t="s">
        <v>73</v>
      </c>
      <c r="J40" s="42" t="s">
        <v>74</v>
      </c>
      <c r="K40" s="43" t="s">
        <v>75</v>
      </c>
      <c r="L40" s="41" t="s">
        <v>76</v>
      </c>
      <c r="M40" s="44" t="s">
        <v>23</v>
      </c>
      <c r="N40" s="45" t="s">
        <v>15</v>
      </c>
      <c r="O40" s="37"/>
    </row>
    <row r="41" spans="2:15" ht="100" customHeight="1" thickBot="1" x14ac:dyDescent="0.4">
      <c r="B41" s="5"/>
      <c r="C41" s="46" t="s">
        <v>77</v>
      </c>
      <c r="D41" s="47"/>
      <c r="E41" s="50" t="s">
        <v>25</v>
      </c>
      <c r="F41" s="120" t="s">
        <v>26</v>
      </c>
      <c r="G41" s="50" t="s">
        <v>27</v>
      </c>
      <c r="H41" s="51" t="s">
        <v>28</v>
      </c>
      <c r="I41" s="49" t="s">
        <v>29</v>
      </c>
      <c r="J41" s="50" t="s">
        <v>30</v>
      </c>
      <c r="K41" s="51" t="s">
        <v>31</v>
      </c>
      <c r="L41" s="49" t="s">
        <v>32</v>
      </c>
      <c r="M41" s="52" t="s">
        <v>33</v>
      </c>
      <c r="N41" s="53"/>
      <c r="O41" s="37"/>
    </row>
    <row r="42" spans="2:15" ht="15.5" x14ac:dyDescent="0.35">
      <c r="B42" s="56"/>
      <c r="C42" s="38" t="s">
        <v>78</v>
      </c>
      <c r="D42" s="39"/>
      <c r="E42" s="113" t="s">
        <v>79</v>
      </c>
      <c r="F42" s="41" t="s">
        <v>80</v>
      </c>
      <c r="G42" s="42" t="s">
        <v>81</v>
      </c>
      <c r="H42" s="43" t="s">
        <v>82</v>
      </c>
      <c r="I42" s="41" t="s">
        <v>83</v>
      </c>
      <c r="J42" s="42" t="s">
        <v>84</v>
      </c>
      <c r="K42" s="43" t="s">
        <v>85</v>
      </c>
      <c r="L42" s="41" t="s">
        <v>86</v>
      </c>
      <c r="M42" s="44" t="s">
        <v>23</v>
      </c>
      <c r="N42" s="45" t="s">
        <v>35</v>
      </c>
      <c r="O42" s="37"/>
    </row>
    <row r="43" spans="2:15" ht="100" customHeight="1" thickBot="1" x14ac:dyDescent="0.4">
      <c r="B43" s="5"/>
      <c r="C43" s="46" t="s">
        <v>87</v>
      </c>
      <c r="D43" s="47"/>
      <c r="E43" s="114" t="s">
        <v>25</v>
      </c>
      <c r="F43" s="49" t="s">
        <v>26</v>
      </c>
      <c r="G43" s="50" t="s">
        <v>27</v>
      </c>
      <c r="H43" s="51" t="s">
        <v>28</v>
      </c>
      <c r="I43" s="49" t="s">
        <v>29</v>
      </c>
      <c r="J43" s="50" t="s">
        <v>30</v>
      </c>
      <c r="K43" s="51" t="s">
        <v>31</v>
      </c>
      <c r="L43" s="49" t="s">
        <v>32</v>
      </c>
      <c r="M43" s="52" t="s">
        <v>33</v>
      </c>
      <c r="N43" s="53"/>
      <c r="O43" s="37"/>
    </row>
    <row r="44" spans="2:15" ht="15.5" customHeight="1" x14ac:dyDescent="0.35">
      <c r="B44" s="56"/>
      <c r="C44" s="38" t="s">
        <v>88</v>
      </c>
      <c r="D44" s="39"/>
      <c r="E44" s="113" t="s">
        <v>79</v>
      </c>
      <c r="F44" s="41" t="s">
        <v>80</v>
      </c>
      <c r="G44" s="42" t="s">
        <v>81</v>
      </c>
      <c r="H44" s="43" t="s">
        <v>82</v>
      </c>
      <c r="I44" s="41" t="s">
        <v>83</v>
      </c>
      <c r="J44" s="42" t="s">
        <v>84</v>
      </c>
      <c r="K44" s="43" t="s">
        <v>85</v>
      </c>
      <c r="L44" s="41" t="s">
        <v>86</v>
      </c>
      <c r="M44" s="44" t="s">
        <v>23</v>
      </c>
      <c r="N44" s="45" t="s">
        <v>35</v>
      </c>
      <c r="O44" s="37"/>
    </row>
    <row r="45" spans="2:15" ht="100" customHeight="1" thickBot="1" x14ac:dyDescent="0.4">
      <c r="B45" s="5"/>
      <c r="C45" s="46" t="s">
        <v>89</v>
      </c>
      <c r="D45" s="47"/>
      <c r="E45" s="114" t="s">
        <v>25</v>
      </c>
      <c r="F45" s="49" t="s">
        <v>26</v>
      </c>
      <c r="G45" s="50" t="s">
        <v>27</v>
      </c>
      <c r="H45" s="51" t="s">
        <v>28</v>
      </c>
      <c r="I45" s="49" t="s">
        <v>29</v>
      </c>
      <c r="J45" s="50" t="s">
        <v>30</v>
      </c>
      <c r="K45" s="51" t="s">
        <v>31</v>
      </c>
      <c r="L45" s="49" t="s">
        <v>32</v>
      </c>
      <c r="M45" s="52" t="s">
        <v>33</v>
      </c>
      <c r="N45" s="53"/>
      <c r="O45" s="37"/>
    </row>
    <row r="46" spans="2:15" ht="15.5" x14ac:dyDescent="0.35">
      <c r="B46" s="56"/>
      <c r="C46" s="38" t="s">
        <v>90</v>
      </c>
      <c r="D46" s="39"/>
      <c r="E46" s="42" t="s">
        <v>79</v>
      </c>
      <c r="F46" s="41" t="s">
        <v>80</v>
      </c>
      <c r="G46" s="113" t="s">
        <v>81</v>
      </c>
      <c r="H46" s="43" t="s">
        <v>82</v>
      </c>
      <c r="I46" s="41" t="s">
        <v>83</v>
      </c>
      <c r="J46" s="42" t="s">
        <v>84</v>
      </c>
      <c r="K46" s="43" t="s">
        <v>85</v>
      </c>
      <c r="L46" s="41" t="s">
        <v>86</v>
      </c>
      <c r="M46" s="44" t="s">
        <v>23</v>
      </c>
      <c r="N46" s="45" t="s">
        <v>35</v>
      </c>
      <c r="O46" s="37"/>
    </row>
    <row r="47" spans="2:15" ht="100" customHeight="1" thickBot="1" x14ac:dyDescent="0.4">
      <c r="B47" s="5"/>
      <c r="C47" s="46" t="s">
        <v>91</v>
      </c>
      <c r="D47" s="47"/>
      <c r="E47" s="50" t="s">
        <v>25</v>
      </c>
      <c r="F47" s="49" t="s">
        <v>26</v>
      </c>
      <c r="G47" s="114" t="s">
        <v>27</v>
      </c>
      <c r="H47" s="51" t="s">
        <v>28</v>
      </c>
      <c r="I47" s="49" t="s">
        <v>29</v>
      </c>
      <c r="J47" s="50" t="s">
        <v>30</v>
      </c>
      <c r="K47" s="51" t="s">
        <v>31</v>
      </c>
      <c r="L47" s="49" t="s">
        <v>32</v>
      </c>
      <c r="M47" s="52" t="s">
        <v>33</v>
      </c>
      <c r="N47" s="53"/>
      <c r="O47" s="37"/>
    </row>
    <row r="48" spans="2:15" x14ac:dyDescent="0.35">
      <c r="B48" s="57"/>
      <c r="C48" s="58"/>
      <c r="D48" s="58"/>
      <c r="E48" s="58"/>
      <c r="F48" s="58"/>
      <c r="G48" s="58"/>
      <c r="H48" s="58"/>
      <c r="I48" s="58"/>
      <c r="J48" s="58"/>
      <c r="K48" s="58"/>
      <c r="L48" s="58"/>
      <c r="M48" s="58"/>
      <c r="N48" s="59"/>
      <c r="O48" s="60"/>
    </row>
    <row r="49" spans="3:14" hidden="1" x14ac:dyDescent="0.35">
      <c r="N49" s="61"/>
    </row>
    <row r="50" spans="3:14" hidden="1" x14ac:dyDescent="0.35">
      <c r="C50" s="62"/>
      <c r="N50" s="61"/>
    </row>
    <row r="51" spans="3:14" hidden="1" x14ac:dyDescent="0.35">
      <c r="C51" s="62"/>
      <c r="N51" s="61"/>
    </row>
    <row r="52" spans="3:14" hidden="1" x14ac:dyDescent="0.35">
      <c r="N52" s="61"/>
    </row>
    <row r="53" spans="3:14" hidden="1" x14ac:dyDescent="0.35">
      <c r="N53" s="61"/>
    </row>
    <row r="54" spans="3:14" hidden="1" x14ac:dyDescent="0.35">
      <c r="N54" s="61"/>
    </row>
    <row r="55" spans="3:14" hidden="1" x14ac:dyDescent="0.35">
      <c r="N55" s="61"/>
    </row>
    <row r="56" spans="3:14" hidden="1" x14ac:dyDescent="0.35">
      <c r="N56" s="61"/>
    </row>
    <row r="57" spans="3:14" hidden="1" x14ac:dyDescent="0.35">
      <c r="N57" s="61"/>
    </row>
    <row r="58" spans="3:14" hidden="1" x14ac:dyDescent="0.35">
      <c r="N58" s="61"/>
    </row>
    <row r="59" spans="3:14" hidden="1" x14ac:dyDescent="0.35">
      <c r="C59" s="63"/>
      <c r="N59" s="61"/>
    </row>
    <row r="60" spans="3:14" hidden="1" x14ac:dyDescent="0.35">
      <c r="C60" s="63"/>
      <c r="N60" s="61"/>
    </row>
    <row r="61" spans="3:14" hidden="1" x14ac:dyDescent="0.35">
      <c r="C61" s="63"/>
      <c r="N61" s="61"/>
    </row>
    <row r="62" spans="3:14" hidden="1" x14ac:dyDescent="0.35">
      <c r="C62" s="63"/>
      <c r="N62" s="61"/>
    </row>
    <row r="63" spans="3:14" hidden="1" x14ac:dyDescent="0.35">
      <c r="C63" s="63"/>
      <c r="N63" s="61"/>
    </row>
    <row r="64" spans="3:14" ht="15.5" hidden="1" x14ac:dyDescent="0.35">
      <c r="C64" s="63"/>
      <c r="D64" s="64"/>
      <c r="N64" s="61"/>
    </row>
    <row r="65" spans="3:14" ht="15.5" hidden="1" x14ac:dyDescent="0.35">
      <c r="C65" s="63"/>
      <c r="M65" s="11"/>
      <c r="N65" s="61"/>
    </row>
    <row r="66" spans="3:14" ht="15.5" hidden="1" x14ac:dyDescent="0.35">
      <c r="C66" s="63"/>
      <c r="M66" s="11"/>
      <c r="N66" s="61"/>
    </row>
    <row r="67" spans="3:14" ht="15.5" hidden="1" x14ac:dyDescent="0.35">
      <c r="C67" s="63"/>
      <c r="M67" s="11"/>
      <c r="N67" s="61"/>
    </row>
    <row r="68" spans="3:14" ht="15.5" hidden="1" x14ac:dyDescent="0.35">
      <c r="M68" s="11"/>
      <c r="N68" s="61"/>
    </row>
    <row r="69" spans="3:14" ht="15.5" hidden="1" x14ac:dyDescent="0.35">
      <c r="M69" s="11"/>
      <c r="N69" s="61"/>
    </row>
    <row r="70" spans="3:14" ht="15.5" hidden="1" x14ac:dyDescent="0.35">
      <c r="M70" s="11"/>
      <c r="N70" s="61"/>
    </row>
    <row r="71" spans="3:14" ht="15.5" hidden="1" x14ac:dyDescent="0.35">
      <c r="M71" s="11"/>
      <c r="N71" s="61"/>
    </row>
    <row r="72" spans="3:14" ht="15.5" hidden="1" x14ac:dyDescent="0.35">
      <c r="M72" s="11"/>
      <c r="N72" s="61"/>
    </row>
    <row r="73" spans="3:14" ht="15.5" hidden="1" x14ac:dyDescent="0.35">
      <c r="M73" s="11"/>
      <c r="N73" s="61"/>
    </row>
    <row r="74" spans="3:14" hidden="1" x14ac:dyDescent="0.35">
      <c r="N74" s="61"/>
    </row>
  </sheetData>
  <sheetProtection algorithmName="SHA-512" hashValue="ghHv/dmt70P2ZPpBqFBj+7sxjwm409uAVgTmQ5+Az8WSh3lTteEUMSmhrWF3gP5whpJOg/Yhn3c97HWaU9stCw==" saltValue="5KpjStfqESk2I0gTzj6Rvw==" spinCount="100000" sheet="1" objects="1" scenarios="1" selectLockedCells="1" selectUnlockedCells="1"/>
  <mergeCells count="46">
    <mergeCell ref="C44:D44"/>
    <mergeCell ref="N44:N45"/>
    <mergeCell ref="C45:D45"/>
    <mergeCell ref="C46:D46"/>
    <mergeCell ref="N46:N47"/>
    <mergeCell ref="C47:D47"/>
    <mergeCell ref="C40:D40"/>
    <mergeCell ref="N40:N41"/>
    <mergeCell ref="C41:D41"/>
    <mergeCell ref="C42:D42"/>
    <mergeCell ref="N42:N43"/>
    <mergeCell ref="C43:D43"/>
    <mergeCell ref="C35:D35"/>
    <mergeCell ref="E35:M35"/>
    <mergeCell ref="C36:D36"/>
    <mergeCell ref="N36:N37"/>
    <mergeCell ref="C37:D37"/>
    <mergeCell ref="C38:D38"/>
    <mergeCell ref="N38:N39"/>
    <mergeCell ref="C39:D39"/>
    <mergeCell ref="C28:D28"/>
    <mergeCell ref="N28:N29"/>
    <mergeCell ref="C29:D29"/>
    <mergeCell ref="C30:D30"/>
    <mergeCell ref="N30:N31"/>
    <mergeCell ref="C31:D31"/>
    <mergeCell ref="C24:D24"/>
    <mergeCell ref="N24:N25"/>
    <mergeCell ref="C25:D25"/>
    <mergeCell ref="C26:D26"/>
    <mergeCell ref="N26:N27"/>
    <mergeCell ref="C27:D27"/>
    <mergeCell ref="E14:M14"/>
    <mergeCell ref="C17:N17"/>
    <mergeCell ref="C18:N18"/>
    <mergeCell ref="C21:D21"/>
    <mergeCell ref="E21:M21"/>
    <mergeCell ref="C22:D22"/>
    <mergeCell ref="N22:N23"/>
    <mergeCell ref="C23:D23"/>
    <mergeCell ref="D5:M5"/>
    <mergeCell ref="E9:M9"/>
    <mergeCell ref="E10:M10"/>
    <mergeCell ref="E11:M11"/>
    <mergeCell ref="E12:M12"/>
    <mergeCell ref="E13:M13"/>
  </mergeCells>
  <hyperlinks>
    <hyperlink ref="E10" r:id="rId1" xr:uid="{F630A19B-EE8C-45B0-8597-C62178AE182E}"/>
    <hyperlink ref="E11" r:id="rId2" xr:uid="{A861BA68-893B-4F7A-9F7A-3A760A1E743A}"/>
    <hyperlink ref="E14" r:id="rId3" xr:uid="{E96C5516-F56E-4FA2-A8CB-C93F027C3907}"/>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62954-6F85-4D5B-A86B-5586399A879B}">
  <dimension ref="A1:N198"/>
  <sheetViews>
    <sheetView workbookViewId="0"/>
  </sheetViews>
  <sheetFormatPr defaultRowHeight="12.5" x14ac:dyDescent="0.25"/>
  <cols>
    <col min="1" max="7" width="8.7265625" style="66"/>
    <col min="8" max="8" width="10.7265625" style="66" customWidth="1"/>
    <col min="9" max="263" width="8.7265625" style="66"/>
    <col min="264" max="264" width="10.7265625" style="66" customWidth="1"/>
    <col min="265" max="519" width="8.7265625" style="66"/>
    <col min="520" max="520" width="10.7265625" style="66" customWidth="1"/>
    <col min="521" max="775" width="8.7265625" style="66"/>
    <col min="776" max="776" width="10.7265625" style="66" customWidth="1"/>
    <col min="777" max="1031" width="8.7265625" style="66"/>
    <col min="1032" max="1032" width="10.7265625" style="66" customWidth="1"/>
    <col min="1033" max="1287" width="8.7265625" style="66"/>
    <col min="1288" max="1288" width="10.7265625" style="66" customWidth="1"/>
    <col min="1289" max="1543" width="8.7265625" style="66"/>
    <col min="1544" max="1544" width="10.7265625" style="66" customWidth="1"/>
    <col min="1545" max="1799" width="8.7265625" style="66"/>
    <col min="1800" max="1800" width="10.7265625" style="66" customWidth="1"/>
    <col min="1801" max="2055" width="8.7265625" style="66"/>
    <col min="2056" max="2056" width="10.7265625" style="66" customWidth="1"/>
    <col min="2057" max="2311" width="8.7265625" style="66"/>
    <col min="2312" max="2312" width="10.7265625" style="66" customWidth="1"/>
    <col min="2313" max="2567" width="8.7265625" style="66"/>
    <col min="2568" max="2568" width="10.7265625" style="66" customWidth="1"/>
    <col min="2569" max="2823" width="8.7265625" style="66"/>
    <col min="2824" max="2824" width="10.7265625" style="66" customWidth="1"/>
    <col min="2825" max="3079" width="8.7265625" style="66"/>
    <col min="3080" max="3080" width="10.7265625" style="66" customWidth="1"/>
    <col min="3081" max="3335" width="8.7265625" style="66"/>
    <col min="3336" max="3336" width="10.7265625" style="66" customWidth="1"/>
    <col min="3337" max="3591" width="8.7265625" style="66"/>
    <col min="3592" max="3592" width="10.7265625" style="66" customWidth="1"/>
    <col min="3593" max="3847" width="8.7265625" style="66"/>
    <col min="3848" max="3848" width="10.7265625" style="66" customWidth="1"/>
    <col min="3849" max="4103" width="8.7265625" style="66"/>
    <col min="4104" max="4104" width="10.7265625" style="66" customWidth="1"/>
    <col min="4105" max="4359" width="8.7265625" style="66"/>
    <col min="4360" max="4360" width="10.7265625" style="66" customWidth="1"/>
    <col min="4361" max="4615" width="8.7265625" style="66"/>
    <col min="4616" max="4616" width="10.7265625" style="66" customWidth="1"/>
    <col min="4617" max="4871" width="8.7265625" style="66"/>
    <col min="4872" max="4872" width="10.7265625" style="66" customWidth="1"/>
    <col min="4873" max="5127" width="8.7265625" style="66"/>
    <col min="5128" max="5128" width="10.7265625" style="66" customWidth="1"/>
    <col min="5129" max="5383" width="8.7265625" style="66"/>
    <col min="5384" max="5384" width="10.7265625" style="66" customWidth="1"/>
    <col min="5385" max="5639" width="8.7265625" style="66"/>
    <col min="5640" max="5640" width="10.7265625" style="66" customWidth="1"/>
    <col min="5641" max="5895" width="8.7265625" style="66"/>
    <col min="5896" max="5896" width="10.7265625" style="66" customWidth="1"/>
    <col min="5897" max="6151" width="8.7265625" style="66"/>
    <col min="6152" max="6152" width="10.7265625" style="66" customWidth="1"/>
    <col min="6153" max="6407" width="8.7265625" style="66"/>
    <col min="6408" max="6408" width="10.7265625" style="66" customWidth="1"/>
    <col min="6409" max="6663" width="8.7265625" style="66"/>
    <col min="6664" max="6664" width="10.7265625" style="66" customWidth="1"/>
    <col min="6665" max="6919" width="8.7265625" style="66"/>
    <col min="6920" max="6920" width="10.7265625" style="66" customWidth="1"/>
    <col min="6921" max="7175" width="8.7265625" style="66"/>
    <col min="7176" max="7176" width="10.7265625" style="66" customWidth="1"/>
    <col min="7177" max="7431" width="8.7265625" style="66"/>
    <col min="7432" max="7432" width="10.7265625" style="66" customWidth="1"/>
    <col min="7433" max="7687" width="8.7265625" style="66"/>
    <col min="7688" max="7688" width="10.7265625" style="66" customWidth="1"/>
    <col min="7689" max="7943" width="8.7265625" style="66"/>
    <col min="7944" max="7944" width="10.7265625" style="66" customWidth="1"/>
    <col min="7945" max="8199" width="8.7265625" style="66"/>
    <col min="8200" max="8200" width="10.7265625" style="66" customWidth="1"/>
    <col min="8201" max="8455" width="8.7265625" style="66"/>
    <col min="8456" max="8456" width="10.7265625" style="66" customWidth="1"/>
    <col min="8457" max="8711" width="8.7265625" style="66"/>
    <col min="8712" max="8712" width="10.7265625" style="66" customWidth="1"/>
    <col min="8713" max="8967" width="8.7265625" style="66"/>
    <col min="8968" max="8968" width="10.7265625" style="66" customWidth="1"/>
    <col min="8969" max="9223" width="8.7265625" style="66"/>
    <col min="9224" max="9224" width="10.7265625" style="66" customWidth="1"/>
    <col min="9225" max="9479" width="8.7265625" style="66"/>
    <col min="9480" max="9480" width="10.7265625" style="66" customWidth="1"/>
    <col min="9481" max="9735" width="8.7265625" style="66"/>
    <col min="9736" max="9736" width="10.7265625" style="66" customWidth="1"/>
    <col min="9737" max="9991" width="8.7265625" style="66"/>
    <col min="9992" max="9992" width="10.7265625" style="66" customWidth="1"/>
    <col min="9993" max="10247" width="8.7265625" style="66"/>
    <col min="10248" max="10248" width="10.7265625" style="66" customWidth="1"/>
    <col min="10249" max="10503" width="8.7265625" style="66"/>
    <col min="10504" max="10504" width="10.7265625" style="66" customWidth="1"/>
    <col min="10505" max="10759" width="8.7265625" style="66"/>
    <col min="10760" max="10760" width="10.7265625" style="66" customWidth="1"/>
    <col min="10761" max="11015" width="8.7265625" style="66"/>
    <col min="11016" max="11016" width="10.7265625" style="66" customWidth="1"/>
    <col min="11017" max="11271" width="8.7265625" style="66"/>
    <col min="11272" max="11272" width="10.7265625" style="66" customWidth="1"/>
    <col min="11273" max="11527" width="8.7265625" style="66"/>
    <col min="11528" max="11528" width="10.7265625" style="66" customWidth="1"/>
    <col min="11529" max="11783" width="8.7265625" style="66"/>
    <col min="11784" max="11784" width="10.7265625" style="66" customWidth="1"/>
    <col min="11785" max="12039" width="8.7265625" style="66"/>
    <col min="12040" max="12040" width="10.7265625" style="66" customWidth="1"/>
    <col min="12041" max="12295" width="8.7265625" style="66"/>
    <col min="12296" max="12296" width="10.7265625" style="66" customWidth="1"/>
    <col min="12297" max="12551" width="8.7265625" style="66"/>
    <col min="12552" max="12552" width="10.7265625" style="66" customWidth="1"/>
    <col min="12553" max="12807" width="8.7265625" style="66"/>
    <col min="12808" max="12808" width="10.7265625" style="66" customWidth="1"/>
    <col min="12809" max="13063" width="8.7265625" style="66"/>
    <col min="13064" max="13064" width="10.7265625" style="66" customWidth="1"/>
    <col min="13065" max="13319" width="8.7265625" style="66"/>
    <col min="13320" max="13320" width="10.7265625" style="66" customWidth="1"/>
    <col min="13321" max="13575" width="8.7265625" style="66"/>
    <col min="13576" max="13576" width="10.7265625" style="66" customWidth="1"/>
    <col min="13577" max="13831" width="8.7265625" style="66"/>
    <col min="13832" max="13832" width="10.7265625" style="66" customWidth="1"/>
    <col min="13833" max="14087" width="8.7265625" style="66"/>
    <col min="14088" max="14088" width="10.7265625" style="66" customWidth="1"/>
    <col min="14089" max="14343" width="8.7265625" style="66"/>
    <col min="14344" max="14344" width="10.7265625" style="66" customWidth="1"/>
    <col min="14345" max="14599" width="8.7265625" style="66"/>
    <col min="14600" max="14600" width="10.7265625" style="66" customWidth="1"/>
    <col min="14601" max="14855" width="8.7265625" style="66"/>
    <col min="14856" max="14856" width="10.7265625" style="66" customWidth="1"/>
    <col min="14857" max="15111" width="8.7265625" style="66"/>
    <col min="15112" max="15112" width="10.7265625" style="66" customWidth="1"/>
    <col min="15113" max="15367" width="8.7265625" style="66"/>
    <col min="15368" max="15368" width="10.7265625" style="66" customWidth="1"/>
    <col min="15369" max="15623" width="8.7265625" style="66"/>
    <col min="15624" max="15624" width="10.7265625" style="66" customWidth="1"/>
    <col min="15625" max="15879" width="8.7265625" style="66"/>
    <col min="15880" max="15880" width="10.7265625" style="66" customWidth="1"/>
    <col min="15881" max="16135" width="8.7265625" style="66"/>
    <col min="16136" max="16136" width="10.7265625" style="66" customWidth="1"/>
    <col min="16137" max="16384" width="8.7265625" style="66"/>
  </cols>
  <sheetData>
    <row r="1" spans="1:3" ht="18" x14ac:dyDescent="0.4">
      <c r="A1" s="65" t="s">
        <v>92</v>
      </c>
    </row>
    <row r="3" spans="1:3" ht="13" x14ac:dyDescent="0.3">
      <c r="B3" s="67" t="s">
        <v>14</v>
      </c>
    </row>
    <row r="5" spans="1:3" x14ac:dyDescent="0.25">
      <c r="B5" s="66" t="s">
        <v>93</v>
      </c>
    </row>
    <row r="6" spans="1:3" x14ac:dyDescent="0.25">
      <c r="B6" s="66" t="s">
        <v>94</v>
      </c>
    </row>
    <row r="7" spans="1:3" x14ac:dyDescent="0.25">
      <c r="B7" s="66" t="s">
        <v>95</v>
      </c>
    </row>
    <row r="9" spans="1:3" x14ac:dyDescent="0.25">
      <c r="B9" s="66" t="s">
        <v>96</v>
      </c>
    </row>
    <row r="10" spans="1:3" ht="14.5" x14ac:dyDescent="0.35">
      <c r="C10" s="66" t="s">
        <v>97</v>
      </c>
    </row>
    <row r="11" spans="1:3" x14ac:dyDescent="0.25">
      <c r="C11" s="66" t="s">
        <v>98</v>
      </c>
    </row>
    <row r="12" spans="1:3" ht="14.5" x14ac:dyDescent="0.35">
      <c r="C12" s="66" t="s">
        <v>99</v>
      </c>
    </row>
    <row r="13" spans="1:3" x14ac:dyDescent="0.25">
      <c r="C13" s="66" t="s">
        <v>100</v>
      </c>
    </row>
    <row r="14" spans="1:3" ht="13" x14ac:dyDescent="0.3">
      <c r="C14" s="66" t="s">
        <v>101</v>
      </c>
    </row>
    <row r="15" spans="1:3" x14ac:dyDescent="0.25">
      <c r="C15" s="66" t="s">
        <v>102</v>
      </c>
    </row>
    <row r="17" spans="2:6" x14ac:dyDescent="0.25">
      <c r="B17" s="66" t="s">
        <v>103</v>
      </c>
    </row>
    <row r="18" spans="2:6" ht="14.5" x14ac:dyDescent="0.35">
      <c r="C18" s="66" t="s">
        <v>104</v>
      </c>
    </row>
    <row r="20" spans="2:6" x14ac:dyDescent="0.25">
      <c r="B20" s="66" t="s">
        <v>105</v>
      </c>
    </row>
    <row r="21" spans="2:6" x14ac:dyDescent="0.25">
      <c r="C21" s="66" t="s">
        <v>106</v>
      </c>
    </row>
    <row r="24" spans="2:6" ht="13" x14ac:dyDescent="0.3">
      <c r="B24" s="67" t="s">
        <v>34</v>
      </c>
      <c r="F24" s="66" t="s">
        <v>107</v>
      </c>
    </row>
    <row r="25" spans="2:6" ht="13" x14ac:dyDescent="0.3">
      <c r="B25" s="68"/>
    </row>
    <row r="26" spans="2:6" x14ac:dyDescent="0.25">
      <c r="C26" s="66" t="s">
        <v>108</v>
      </c>
    </row>
    <row r="27" spans="2:6" x14ac:dyDescent="0.25">
      <c r="C27" s="66" t="s">
        <v>109</v>
      </c>
    </row>
    <row r="28" spans="2:6" x14ac:dyDescent="0.25">
      <c r="C28" s="66" t="s">
        <v>110</v>
      </c>
    </row>
    <row r="29" spans="2:6" x14ac:dyDescent="0.25">
      <c r="C29" s="66" t="s">
        <v>111</v>
      </c>
    </row>
    <row r="30" spans="2:6" x14ac:dyDescent="0.25">
      <c r="C30" s="66" t="s">
        <v>112</v>
      </c>
    </row>
    <row r="31" spans="2:6" x14ac:dyDescent="0.25">
      <c r="C31" s="66" t="s">
        <v>113</v>
      </c>
    </row>
    <row r="32" spans="2:6" x14ac:dyDescent="0.25">
      <c r="C32" s="66" t="s">
        <v>114</v>
      </c>
    </row>
    <row r="33" spans="2:10" x14ac:dyDescent="0.25">
      <c r="C33" s="66" t="s">
        <v>115</v>
      </c>
    </row>
    <row r="34" spans="2:10" x14ac:dyDescent="0.25">
      <c r="C34" s="66" t="s">
        <v>116</v>
      </c>
    </row>
    <row r="35" spans="2:10" x14ac:dyDescent="0.25">
      <c r="C35" s="66" t="s">
        <v>117</v>
      </c>
    </row>
    <row r="36" spans="2:10" x14ac:dyDescent="0.25">
      <c r="C36" s="66" t="s">
        <v>118</v>
      </c>
    </row>
    <row r="37" spans="2:10" x14ac:dyDescent="0.25">
      <c r="C37" s="66" t="s">
        <v>119</v>
      </c>
    </row>
    <row r="38" spans="2:10" x14ac:dyDescent="0.25">
      <c r="C38" s="66" t="s">
        <v>120</v>
      </c>
    </row>
    <row r="39" spans="2:10" x14ac:dyDescent="0.25">
      <c r="C39" s="66" t="s">
        <v>121</v>
      </c>
    </row>
    <row r="40" spans="2:10" x14ac:dyDescent="0.25">
      <c r="C40" s="66" t="s">
        <v>122</v>
      </c>
    </row>
    <row r="41" spans="2:10" x14ac:dyDescent="0.25">
      <c r="C41" s="66" t="s">
        <v>123</v>
      </c>
    </row>
    <row r="44" spans="2:10" ht="13" x14ac:dyDescent="0.3">
      <c r="B44" s="67" t="s">
        <v>124</v>
      </c>
    </row>
    <row r="46" spans="2:10" x14ac:dyDescent="0.25">
      <c r="B46" s="66" t="s">
        <v>125</v>
      </c>
    </row>
    <row r="47" spans="2:10" x14ac:dyDescent="0.25">
      <c r="G47" s="66" t="s">
        <v>126</v>
      </c>
      <c r="I47" s="66" t="s">
        <v>127</v>
      </c>
    </row>
    <row r="48" spans="2:10" x14ac:dyDescent="0.25">
      <c r="B48" s="66" t="s">
        <v>128</v>
      </c>
      <c r="G48" s="66">
        <v>0.106</v>
      </c>
      <c r="H48" s="66" t="s">
        <v>129</v>
      </c>
      <c r="I48" s="66">
        <f>G48*1000/0.0254</f>
        <v>4173.2283464566926</v>
      </c>
      <c r="J48" s="66" t="s">
        <v>130</v>
      </c>
    </row>
    <row r="49" spans="1:10" x14ac:dyDescent="0.25">
      <c r="B49" s="66" t="s">
        <v>131</v>
      </c>
      <c r="G49" s="66">
        <v>8.1699999999999995E-2</v>
      </c>
      <c r="H49" s="66" t="s">
        <v>132</v>
      </c>
      <c r="I49" s="66">
        <f>4.44822*G49</f>
        <v>0.36341957399999997</v>
      </c>
      <c r="J49" s="66" t="s">
        <v>133</v>
      </c>
    </row>
    <row r="51" spans="1:10" ht="13" thickBot="1" x14ac:dyDescent="0.3">
      <c r="B51" s="66" t="s">
        <v>134</v>
      </c>
    </row>
    <row r="52" spans="1:10" x14ac:dyDescent="0.25">
      <c r="B52" s="69" t="s">
        <v>135</v>
      </c>
      <c r="C52" s="70"/>
      <c r="D52" s="71"/>
    </row>
    <row r="53" spans="1:10" x14ac:dyDescent="0.25">
      <c r="B53" s="72"/>
      <c r="D53" s="73"/>
    </row>
    <row r="54" spans="1:10" x14ac:dyDescent="0.25">
      <c r="B54" s="74" t="s">
        <v>136</v>
      </c>
      <c r="C54" s="75"/>
      <c r="D54" s="76"/>
      <c r="F54" s="66" t="s">
        <v>137</v>
      </c>
    </row>
    <row r="55" spans="1:10" x14ac:dyDescent="0.25">
      <c r="B55" s="77" t="s">
        <v>138</v>
      </c>
      <c r="C55" s="78" t="s">
        <v>139</v>
      </c>
      <c r="D55" s="79" t="s">
        <v>140</v>
      </c>
    </row>
    <row r="56" spans="1:10" x14ac:dyDescent="0.25">
      <c r="B56" s="72">
        <v>0.70709999999999995</v>
      </c>
      <c r="C56" s="80">
        <f>B56/0.7071</f>
        <v>1</v>
      </c>
      <c r="D56" s="81">
        <f>C56*2</f>
        <v>2</v>
      </c>
    </row>
    <row r="57" spans="1:10" ht="13" thickBot="1" x14ac:dyDescent="0.3">
      <c r="B57" s="82">
        <f>C57*0.7071</f>
        <v>0.70709999999999995</v>
      </c>
      <c r="C57" s="83">
        <f>D57/2</f>
        <v>1</v>
      </c>
      <c r="D57" s="84">
        <v>2</v>
      </c>
    </row>
    <row r="59" spans="1:10" x14ac:dyDescent="0.25">
      <c r="B59" s="66" t="s">
        <v>141</v>
      </c>
    </row>
    <row r="62" spans="1:10" ht="13" thickBot="1" x14ac:dyDescent="0.3">
      <c r="B62" s="66" t="s">
        <v>142</v>
      </c>
      <c r="D62" s="85"/>
    </row>
    <row r="63" spans="1:10" x14ac:dyDescent="0.25">
      <c r="A63" s="73"/>
      <c r="B63" s="86" t="s">
        <v>143</v>
      </c>
      <c r="C63" s="87"/>
      <c r="D63" s="88" t="s">
        <v>139</v>
      </c>
      <c r="E63" s="88"/>
      <c r="F63" s="87"/>
      <c r="G63" s="87"/>
      <c r="H63" s="87"/>
      <c r="I63" s="89"/>
    </row>
    <row r="64" spans="1:10" x14ac:dyDescent="0.25">
      <c r="A64" s="73"/>
      <c r="B64" s="77"/>
      <c r="C64" s="78"/>
      <c r="D64" s="78" t="s">
        <v>144</v>
      </c>
      <c r="E64" s="78" t="s">
        <v>145</v>
      </c>
      <c r="F64" s="78" t="s">
        <v>146</v>
      </c>
      <c r="G64" s="78" t="s">
        <v>147</v>
      </c>
      <c r="H64" s="78" t="s">
        <v>148</v>
      </c>
      <c r="I64" s="79" t="s">
        <v>149</v>
      </c>
    </row>
    <row r="65" spans="1:13" x14ac:dyDescent="0.25">
      <c r="A65" s="73"/>
      <c r="B65" s="72" t="s">
        <v>150</v>
      </c>
      <c r="C65" s="66" t="s">
        <v>151</v>
      </c>
      <c r="D65" s="66">
        <v>1</v>
      </c>
      <c r="E65" s="66">
        <v>0.1</v>
      </c>
      <c r="F65" s="80">
        <f>D65/$I$48</f>
        <v>2.3962264150943397E-4</v>
      </c>
      <c r="G65" s="80">
        <f>E65*$I$49</f>
        <v>3.63419574E-2</v>
      </c>
      <c r="H65" s="80">
        <f>F65/G65</f>
        <v>6.5935535302078683E-3</v>
      </c>
      <c r="I65" s="81">
        <f>1/H65</f>
        <v>151.66328678740157</v>
      </c>
    </row>
    <row r="66" spans="1:13" x14ac:dyDescent="0.25">
      <c r="A66" s="73"/>
      <c r="B66" s="72" t="s">
        <v>150</v>
      </c>
      <c r="C66" s="66" t="s">
        <v>152</v>
      </c>
      <c r="F66" s="80">
        <f t="shared" ref="F66:F71" si="0">D66/$I$48</f>
        <v>0</v>
      </c>
      <c r="G66" s="80">
        <f t="shared" ref="G66:G71" si="1">E66*$I$49</f>
        <v>0</v>
      </c>
      <c r="H66" s="80" t="e">
        <f t="shared" ref="H66:H71" si="2">F66/G66</f>
        <v>#DIV/0!</v>
      </c>
      <c r="I66" s="81" t="e">
        <f t="shared" ref="I66:I71" si="3">1/H66</f>
        <v>#DIV/0!</v>
      </c>
    </row>
    <row r="67" spans="1:13" x14ac:dyDescent="0.25">
      <c r="A67" s="73"/>
      <c r="B67" s="72" t="s">
        <v>153</v>
      </c>
      <c r="C67" s="66" t="s">
        <v>151</v>
      </c>
      <c r="F67" s="80">
        <f t="shared" si="0"/>
        <v>0</v>
      </c>
      <c r="G67" s="80">
        <f t="shared" si="1"/>
        <v>0</v>
      </c>
      <c r="H67" s="80" t="e">
        <f t="shared" si="2"/>
        <v>#DIV/0!</v>
      </c>
      <c r="I67" s="81" t="e">
        <f t="shared" si="3"/>
        <v>#DIV/0!</v>
      </c>
    </row>
    <row r="68" spans="1:13" x14ac:dyDescent="0.25">
      <c r="A68" s="73"/>
      <c r="B68" s="72" t="s">
        <v>153</v>
      </c>
      <c r="C68" s="66" t="s">
        <v>152</v>
      </c>
      <c r="F68" s="80">
        <f t="shared" si="0"/>
        <v>0</v>
      </c>
      <c r="G68" s="80">
        <f t="shared" si="1"/>
        <v>0</v>
      </c>
      <c r="H68" s="80" t="e">
        <f t="shared" si="2"/>
        <v>#DIV/0!</v>
      </c>
      <c r="I68" s="81" t="e">
        <f t="shared" si="3"/>
        <v>#DIV/0!</v>
      </c>
    </row>
    <row r="69" spans="1:13" x14ac:dyDescent="0.25">
      <c r="A69" s="73"/>
      <c r="B69" s="72" t="s">
        <v>154</v>
      </c>
      <c r="C69" s="66" t="s">
        <v>151</v>
      </c>
      <c r="F69" s="80">
        <f t="shared" si="0"/>
        <v>0</v>
      </c>
      <c r="G69" s="80">
        <f t="shared" si="1"/>
        <v>0</v>
      </c>
      <c r="H69" s="80" t="e">
        <f t="shared" si="2"/>
        <v>#DIV/0!</v>
      </c>
      <c r="I69" s="81" t="e">
        <f t="shared" si="3"/>
        <v>#DIV/0!</v>
      </c>
    </row>
    <row r="70" spans="1:13" x14ac:dyDescent="0.25">
      <c r="A70" s="73"/>
      <c r="B70" s="72" t="s">
        <v>154</v>
      </c>
      <c r="C70" s="66" t="s">
        <v>152</v>
      </c>
      <c r="F70" s="80">
        <f t="shared" si="0"/>
        <v>0</v>
      </c>
      <c r="G70" s="80">
        <f t="shared" si="1"/>
        <v>0</v>
      </c>
      <c r="H70" s="80" t="e">
        <f t="shared" si="2"/>
        <v>#DIV/0!</v>
      </c>
      <c r="I70" s="81" t="e">
        <f t="shared" si="3"/>
        <v>#DIV/0!</v>
      </c>
    </row>
    <row r="71" spans="1:13" ht="13" thickBot="1" x14ac:dyDescent="0.3">
      <c r="B71" s="90"/>
      <c r="C71" s="85"/>
      <c r="D71" s="85"/>
      <c r="E71" s="85"/>
      <c r="F71" s="83">
        <f t="shared" si="0"/>
        <v>0</v>
      </c>
      <c r="G71" s="83">
        <f t="shared" si="1"/>
        <v>0</v>
      </c>
      <c r="H71" s="83" t="e">
        <f t="shared" si="2"/>
        <v>#DIV/0!</v>
      </c>
      <c r="I71" s="91" t="e">
        <f t="shared" si="3"/>
        <v>#DIV/0!</v>
      </c>
    </row>
    <row r="73" spans="1:13" x14ac:dyDescent="0.25">
      <c r="B73" s="66" t="s">
        <v>155</v>
      </c>
    </row>
    <row r="74" spans="1:13" ht="13" thickBot="1" x14ac:dyDescent="0.3">
      <c r="B74" s="66" t="s">
        <v>156</v>
      </c>
    </row>
    <row r="75" spans="1:13" x14ac:dyDescent="0.25">
      <c r="B75" s="86" t="s">
        <v>157</v>
      </c>
      <c r="C75" s="87"/>
      <c r="D75" s="88" t="s">
        <v>139</v>
      </c>
      <c r="E75" s="88"/>
      <c r="F75" s="87"/>
      <c r="G75" s="87"/>
      <c r="H75" s="87"/>
      <c r="I75" s="87"/>
      <c r="J75" s="89"/>
    </row>
    <row r="76" spans="1:13" x14ac:dyDescent="0.25">
      <c r="B76" s="77"/>
      <c r="C76" s="78" t="s">
        <v>158</v>
      </c>
      <c r="D76" s="78" t="s">
        <v>144</v>
      </c>
      <c r="E76" s="78" t="s">
        <v>145</v>
      </c>
      <c r="F76" s="78" t="s">
        <v>146</v>
      </c>
      <c r="G76" s="78" t="s">
        <v>147</v>
      </c>
      <c r="H76" s="78" t="s">
        <v>159</v>
      </c>
      <c r="I76" s="78" t="s">
        <v>160</v>
      </c>
      <c r="J76" s="79" t="s">
        <v>161</v>
      </c>
    </row>
    <row r="77" spans="1:13" x14ac:dyDescent="0.25">
      <c r="B77" s="72" t="s">
        <v>162</v>
      </c>
      <c r="F77" s="80">
        <f>D77/$I$48</f>
        <v>0</v>
      </c>
      <c r="G77" s="80">
        <f>E77*$I$49</f>
        <v>0</v>
      </c>
      <c r="I77" s="80" t="e">
        <f>H77/(2*PI()*C77)^2</f>
        <v>#DIV/0!</v>
      </c>
      <c r="J77" s="81" t="e">
        <f>SQRT(I77)/(H77*(F77/G77))</f>
        <v>#DIV/0!</v>
      </c>
      <c r="L77" s="66" t="s">
        <v>163</v>
      </c>
      <c r="M77" s="66" t="s">
        <v>164</v>
      </c>
    </row>
    <row r="78" spans="1:13" ht="13" thickBot="1" x14ac:dyDescent="0.3">
      <c r="B78" s="90" t="s">
        <v>165</v>
      </c>
      <c r="C78" s="85"/>
      <c r="D78" s="85"/>
      <c r="E78" s="85"/>
      <c r="F78" s="83"/>
      <c r="G78" s="83"/>
      <c r="H78" s="85"/>
      <c r="I78" s="83" t="e">
        <f>H78/(2*PI()*C78)^2</f>
        <v>#DIV/0!</v>
      </c>
      <c r="J78" s="91" t="e">
        <f>SQRT(2*H78*((C78/C77)^2-1))</f>
        <v>#DIV/0!</v>
      </c>
      <c r="M78" s="66" t="s">
        <v>166</v>
      </c>
    </row>
    <row r="80" spans="1:13" ht="13" thickBot="1" x14ac:dyDescent="0.3">
      <c r="B80" s="66" t="s">
        <v>167</v>
      </c>
    </row>
    <row r="81" spans="2:8" x14ac:dyDescent="0.25">
      <c r="B81" s="92"/>
      <c r="C81" s="93"/>
      <c r="D81" s="94" t="s">
        <v>139</v>
      </c>
      <c r="E81" s="94"/>
      <c r="F81" s="93"/>
      <c r="G81" s="93"/>
      <c r="H81" s="95"/>
    </row>
    <row r="82" spans="2:8" x14ac:dyDescent="0.25">
      <c r="B82" s="96" t="s">
        <v>168</v>
      </c>
      <c r="C82" s="97" t="s">
        <v>158</v>
      </c>
      <c r="D82" s="97" t="s">
        <v>144</v>
      </c>
      <c r="E82" s="97" t="s">
        <v>145</v>
      </c>
      <c r="F82" s="78" t="s">
        <v>146</v>
      </c>
      <c r="G82" s="78" t="s">
        <v>147</v>
      </c>
      <c r="H82" s="98" t="s">
        <v>169</v>
      </c>
    </row>
    <row r="83" spans="2:8" x14ac:dyDescent="0.25">
      <c r="B83" s="72">
        <v>1</v>
      </c>
      <c r="F83" s="80">
        <f>D83/$I$48</f>
        <v>0</v>
      </c>
      <c r="G83" s="80">
        <f>E83*$I$49</f>
        <v>0</v>
      </c>
      <c r="H83" s="81" t="e">
        <f>F83/G83</f>
        <v>#DIV/0!</v>
      </c>
    </row>
    <row r="84" spans="2:8" x14ac:dyDescent="0.25">
      <c r="B84" s="72">
        <v>2</v>
      </c>
      <c r="F84" s="80">
        <f>D84/$I$48</f>
        <v>0</v>
      </c>
      <c r="G84" s="80">
        <f>E84*$I$49</f>
        <v>0</v>
      </c>
      <c r="H84" s="81" t="e">
        <f>F84/G84</f>
        <v>#DIV/0!</v>
      </c>
    </row>
    <row r="85" spans="2:8" x14ac:dyDescent="0.25">
      <c r="B85" s="72">
        <v>3</v>
      </c>
      <c r="F85" s="80">
        <f>D85/$I$48</f>
        <v>0</v>
      </c>
      <c r="G85" s="80">
        <f>E85*$I$49</f>
        <v>0</v>
      </c>
      <c r="H85" s="81" t="e">
        <f>F85/G85</f>
        <v>#DIV/0!</v>
      </c>
    </row>
    <row r="86" spans="2:8" x14ac:dyDescent="0.25">
      <c r="B86" s="72">
        <v>4</v>
      </c>
      <c r="F86" s="80">
        <f>D86/$I$48</f>
        <v>0</v>
      </c>
      <c r="G86" s="80">
        <f>E86*$I$49</f>
        <v>0</v>
      </c>
      <c r="H86" s="81" t="e">
        <f>F86/G86</f>
        <v>#DIV/0!</v>
      </c>
    </row>
    <row r="87" spans="2:8" ht="13" thickBot="1" x14ac:dyDescent="0.3">
      <c r="B87" s="90">
        <v>5</v>
      </c>
      <c r="C87" s="85"/>
      <c r="D87" s="85"/>
      <c r="E87" s="85"/>
      <c r="F87" s="83">
        <f>D87/$I$48</f>
        <v>0</v>
      </c>
      <c r="G87" s="83">
        <f>E87*$I$49</f>
        <v>0</v>
      </c>
      <c r="H87" s="91" t="e">
        <f>F87/G87</f>
        <v>#DIV/0!</v>
      </c>
    </row>
    <row r="88" spans="2:8" ht="13" thickBot="1" x14ac:dyDescent="0.3"/>
    <row r="89" spans="2:8" x14ac:dyDescent="0.25">
      <c r="B89" s="69" t="s">
        <v>170</v>
      </c>
      <c r="C89" s="70"/>
      <c r="D89" s="70" t="s">
        <v>171</v>
      </c>
      <c r="E89" s="70"/>
      <c r="F89" s="71" t="s">
        <v>172</v>
      </c>
    </row>
    <row r="90" spans="2:8" x14ac:dyDescent="0.25">
      <c r="B90" s="77" t="s">
        <v>173</v>
      </c>
      <c r="C90" s="78" t="s">
        <v>145</v>
      </c>
      <c r="D90" s="78" t="s">
        <v>146</v>
      </c>
      <c r="E90" s="78" t="s">
        <v>147</v>
      </c>
      <c r="F90" s="79" t="s">
        <v>169</v>
      </c>
    </row>
    <row r="91" spans="2:8" x14ac:dyDescent="0.25">
      <c r="B91" s="72"/>
      <c r="C91" s="66">
        <v>0.1</v>
      </c>
      <c r="D91" s="80">
        <f>B91/$I$48</f>
        <v>0</v>
      </c>
      <c r="E91" s="80">
        <f>C91*$I$49</f>
        <v>3.63419574E-2</v>
      </c>
      <c r="F91" s="81">
        <f>D91/E91</f>
        <v>0</v>
      </c>
    </row>
    <row r="92" spans="2:8" x14ac:dyDescent="0.25">
      <c r="B92" s="72"/>
      <c r="C92" s="66">
        <v>0.5</v>
      </c>
      <c r="D92" s="80">
        <f>B92/$I$48</f>
        <v>0</v>
      </c>
      <c r="E92" s="80">
        <f>C92*$I$49</f>
        <v>0.18170978699999998</v>
      </c>
      <c r="F92" s="81">
        <f>D92/E92</f>
        <v>0</v>
      </c>
    </row>
    <row r="93" spans="2:8" x14ac:dyDescent="0.25">
      <c r="B93" s="72"/>
      <c r="C93" s="66">
        <v>1</v>
      </c>
      <c r="D93" s="80">
        <f>B93/$I$48</f>
        <v>0</v>
      </c>
      <c r="E93" s="80">
        <f>C93*$I$49</f>
        <v>0.36341957399999997</v>
      </c>
      <c r="F93" s="81">
        <f>D93/E93</f>
        <v>0</v>
      </c>
    </row>
    <row r="94" spans="2:8" x14ac:dyDescent="0.25">
      <c r="B94" s="72"/>
      <c r="C94" s="66">
        <v>2</v>
      </c>
      <c r="D94" s="80">
        <f>B94/$I$48</f>
        <v>0</v>
      </c>
      <c r="E94" s="80">
        <f>C94*$I$49</f>
        <v>0.72683914799999993</v>
      </c>
      <c r="F94" s="81">
        <f>D94/E94</f>
        <v>0</v>
      </c>
    </row>
    <row r="95" spans="2:8" ht="13" thickBot="1" x14ac:dyDescent="0.3">
      <c r="B95" s="90"/>
      <c r="C95" s="85">
        <v>4</v>
      </c>
      <c r="D95" s="83">
        <f>B95/$I$48</f>
        <v>0</v>
      </c>
      <c r="E95" s="83">
        <f>C95*$I$49</f>
        <v>1.4536782959999999</v>
      </c>
      <c r="F95" s="91">
        <f>D95/E95</f>
        <v>0</v>
      </c>
    </row>
    <row r="101" spans="2:14" ht="13" x14ac:dyDescent="0.3">
      <c r="B101" s="67" t="s">
        <v>174</v>
      </c>
      <c r="N101" s="67"/>
    </row>
    <row r="103" spans="2:14" x14ac:dyDescent="0.25">
      <c r="B103" s="66" t="s">
        <v>175</v>
      </c>
    </row>
    <row r="104" spans="2:14" x14ac:dyDescent="0.25">
      <c r="B104" s="66" t="s">
        <v>176</v>
      </c>
    </row>
    <row r="105" spans="2:14" x14ac:dyDescent="0.25">
      <c r="B105" s="66" t="s">
        <v>177</v>
      </c>
    </row>
    <row r="106" spans="2:14" x14ac:dyDescent="0.25">
      <c r="B106" s="66" t="s">
        <v>178</v>
      </c>
    </row>
    <row r="107" spans="2:14" x14ac:dyDescent="0.25">
      <c r="B107" s="66" t="s">
        <v>179</v>
      </c>
    </row>
    <row r="109" spans="2:14" x14ac:dyDescent="0.25">
      <c r="B109" s="66" t="s">
        <v>180</v>
      </c>
      <c r="G109" s="66" t="s">
        <v>126</v>
      </c>
      <c r="I109" s="66" t="s">
        <v>127</v>
      </c>
    </row>
    <row r="110" spans="2:14" x14ac:dyDescent="0.25">
      <c r="B110" s="66" t="s">
        <v>181</v>
      </c>
      <c r="G110" s="66">
        <v>0.106</v>
      </c>
      <c r="H110" s="66" t="s">
        <v>129</v>
      </c>
      <c r="I110" s="66">
        <f>G110*1000/0.0254</f>
        <v>4173.2283464566926</v>
      </c>
      <c r="J110" s="66" t="s">
        <v>130</v>
      </c>
    </row>
    <row r="111" spans="2:14" x14ac:dyDescent="0.25">
      <c r="B111" s="66" t="s">
        <v>182</v>
      </c>
      <c r="G111" s="66">
        <v>8.1699999999999995E-2</v>
      </c>
      <c r="H111" s="66" t="s">
        <v>132</v>
      </c>
      <c r="I111" s="66">
        <f>4.44822*G111</f>
        <v>0.36341957399999997</v>
      </c>
      <c r="J111" s="66" t="s">
        <v>133</v>
      </c>
    </row>
    <row r="113" spans="2:10" ht="13" x14ac:dyDescent="0.3">
      <c r="B113" s="67" t="s">
        <v>183</v>
      </c>
    </row>
    <row r="115" spans="2:10" ht="13" x14ac:dyDescent="0.3">
      <c r="C115" s="68" t="s">
        <v>184</v>
      </c>
      <c r="G115" s="66" t="s">
        <v>185</v>
      </c>
    </row>
    <row r="116" spans="2:10" ht="13" x14ac:dyDescent="0.3">
      <c r="C116" s="68"/>
    </row>
    <row r="117" spans="2:10" x14ac:dyDescent="0.25">
      <c r="H117" s="66" t="s">
        <v>186</v>
      </c>
      <c r="I117" s="66" t="s">
        <v>187</v>
      </c>
    </row>
    <row r="118" spans="2:10" x14ac:dyDescent="0.25">
      <c r="G118" s="66" t="s">
        <v>188</v>
      </c>
      <c r="H118" s="66" t="s">
        <v>189</v>
      </c>
      <c r="I118" s="66" t="s">
        <v>190</v>
      </c>
      <c r="J118" s="66" t="s">
        <v>191</v>
      </c>
    </row>
    <row r="119" spans="2:10" x14ac:dyDescent="0.25">
      <c r="C119" s="66" t="s">
        <v>192</v>
      </c>
      <c r="G119" s="66">
        <f>$I$110</f>
        <v>4173.2283464566926</v>
      </c>
      <c r="I119" s="66">
        <f>$I$110</f>
        <v>4173.2283464566926</v>
      </c>
      <c r="J119" s="66">
        <f>$I$110</f>
        <v>4173.2283464566926</v>
      </c>
    </row>
    <row r="120" spans="2:10" x14ac:dyDescent="0.25">
      <c r="C120" s="66" t="s">
        <v>193</v>
      </c>
      <c r="G120" s="66">
        <f>$I$111</f>
        <v>0.36341957399999997</v>
      </c>
      <c r="I120" s="66">
        <f>$I$111</f>
        <v>0.36341957399999997</v>
      </c>
      <c r="J120" s="66">
        <f>$I$111</f>
        <v>0.36341957399999997</v>
      </c>
    </row>
    <row r="122" spans="2:10" ht="13" x14ac:dyDescent="0.3">
      <c r="C122" s="68" t="s">
        <v>194</v>
      </c>
    </row>
    <row r="123" spans="2:10" x14ac:dyDescent="0.25">
      <c r="B123" s="66" t="s">
        <v>195</v>
      </c>
      <c r="C123" s="66" t="s">
        <v>196</v>
      </c>
      <c r="G123" s="99">
        <v>2</v>
      </c>
      <c r="H123" s="99">
        <v>0.1</v>
      </c>
      <c r="I123" s="66">
        <f>H123+G123</f>
        <v>2.1</v>
      </c>
      <c r="J123" s="66">
        <f>G123</f>
        <v>2</v>
      </c>
    </row>
    <row r="124" spans="2:10" x14ac:dyDescent="0.25">
      <c r="B124" s="66" t="s">
        <v>161</v>
      </c>
      <c r="C124" s="66" t="s">
        <v>197</v>
      </c>
      <c r="G124" s="99">
        <v>0.5</v>
      </c>
      <c r="H124" s="99">
        <v>0.1</v>
      </c>
      <c r="I124" s="66">
        <f>G124</f>
        <v>0.5</v>
      </c>
      <c r="J124" s="66">
        <f>G124+H124</f>
        <v>0.6</v>
      </c>
    </row>
    <row r="126" spans="2:10" ht="13" x14ac:dyDescent="0.3">
      <c r="C126" s="68" t="s">
        <v>198</v>
      </c>
    </row>
    <row r="127" spans="2:10" x14ac:dyDescent="0.25">
      <c r="C127" s="100" t="s">
        <v>199</v>
      </c>
      <c r="G127" s="66">
        <f>G123*G120</f>
        <v>0.72683914799999993</v>
      </c>
      <c r="I127" s="66">
        <f>I123*I120</f>
        <v>0.76318110539999995</v>
      </c>
      <c r="J127" s="66">
        <f>J123*J120</f>
        <v>0.72683914799999993</v>
      </c>
    </row>
    <row r="128" spans="2:10" x14ac:dyDescent="0.25">
      <c r="C128" s="100" t="s">
        <v>200</v>
      </c>
      <c r="G128" s="66">
        <f>G124/G119</f>
        <v>1.1981132075471699E-4</v>
      </c>
      <c r="I128" s="66">
        <f>I124/I119</f>
        <v>1.1981132075471699E-4</v>
      </c>
      <c r="J128" s="66">
        <f>J124/J119</f>
        <v>1.4377358490566037E-4</v>
      </c>
    </row>
    <row r="130" spans="2:10" ht="13" x14ac:dyDescent="0.3">
      <c r="C130" s="68" t="s">
        <v>201</v>
      </c>
    </row>
    <row r="131" spans="2:10" x14ac:dyDescent="0.25">
      <c r="C131" s="66" t="s">
        <v>202</v>
      </c>
      <c r="G131" s="66">
        <f>G127/G128</f>
        <v>6066.5314714960623</v>
      </c>
      <c r="I131" s="66">
        <f>I127/I128</f>
        <v>6369.858045070865</v>
      </c>
      <c r="J131" s="66">
        <f>J127/J128</f>
        <v>5055.4428929133855</v>
      </c>
    </row>
    <row r="132" spans="2:10" x14ac:dyDescent="0.25">
      <c r="H132" s="66" t="s">
        <v>203</v>
      </c>
      <c r="I132" s="66">
        <f>I131-G131</f>
        <v>303.32657357480275</v>
      </c>
      <c r="J132" s="66">
        <f>J131-G131</f>
        <v>-1011.0885785826767</v>
      </c>
    </row>
    <row r="133" spans="2:10" x14ac:dyDescent="0.25">
      <c r="C133" s="66" t="s">
        <v>204</v>
      </c>
      <c r="G133" s="66">
        <f>SQRT(I132^2+J132^2+K132^2)</f>
        <v>1055.6074668061835</v>
      </c>
    </row>
    <row r="136" spans="2:10" ht="13" x14ac:dyDescent="0.3">
      <c r="C136" s="68" t="s">
        <v>205</v>
      </c>
      <c r="G136" s="66" t="s">
        <v>185</v>
      </c>
    </row>
    <row r="137" spans="2:10" ht="13" x14ac:dyDescent="0.3">
      <c r="C137" s="68"/>
    </row>
    <row r="138" spans="2:10" x14ac:dyDescent="0.25">
      <c r="H138" s="66" t="s">
        <v>186</v>
      </c>
      <c r="I138" s="66" t="s">
        <v>187</v>
      </c>
    </row>
    <row r="139" spans="2:10" x14ac:dyDescent="0.25">
      <c r="G139" s="66" t="s">
        <v>188</v>
      </c>
      <c r="H139" s="66" t="s">
        <v>189</v>
      </c>
      <c r="I139" s="66" t="s">
        <v>190</v>
      </c>
      <c r="J139" s="66" t="s">
        <v>191</v>
      </c>
    </row>
    <row r="141" spans="2:10" ht="13" x14ac:dyDescent="0.3">
      <c r="C141" s="68" t="s">
        <v>194</v>
      </c>
    </row>
    <row r="142" spans="2:10" x14ac:dyDescent="0.25">
      <c r="B142" s="66" t="s">
        <v>195</v>
      </c>
      <c r="C142" s="100" t="s">
        <v>206</v>
      </c>
      <c r="G142" s="66">
        <f>G131</f>
        <v>6066.5314714960623</v>
      </c>
      <c r="H142" s="66">
        <f>G133</f>
        <v>1055.6074668061835</v>
      </c>
      <c r="I142" s="66">
        <f>G142</f>
        <v>6066.5314714960623</v>
      </c>
      <c r="J142" s="66">
        <f>G142+H142</f>
        <v>7122.1389383022461</v>
      </c>
    </row>
    <row r="143" spans="2:10" x14ac:dyDescent="0.25">
      <c r="B143" s="66" t="s">
        <v>161</v>
      </c>
      <c r="C143" s="66" t="s">
        <v>207</v>
      </c>
      <c r="G143" s="99">
        <v>15</v>
      </c>
      <c r="H143" s="99">
        <v>1</v>
      </c>
      <c r="I143" s="66">
        <f>H143+G143</f>
        <v>16</v>
      </c>
      <c r="J143" s="66">
        <f>G143</f>
        <v>15</v>
      </c>
    </row>
    <row r="145" spans="3:12" ht="13" x14ac:dyDescent="0.3">
      <c r="C145" s="68" t="s">
        <v>198</v>
      </c>
    </row>
    <row r="146" spans="3:12" x14ac:dyDescent="0.25">
      <c r="C146" s="100" t="s">
        <v>208</v>
      </c>
      <c r="G146" s="66">
        <f>2*PI()*G143</f>
        <v>94.247779607693786</v>
      </c>
      <c r="I146" s="66">
        <f>2*PI()*I143</f>
        <v>100.53096491487338</v>
      </c>
      <c r="J146" s="66">
        <f>2*PI()*J143</f>
        <v>94.247779607693786</v>
      </c>
    </row>
    <row r="148" spans="3:12" ht="13" x14ac:dyDescent="0.3">
      <c r="C148" s="68" t="s">
        <v>201</v>
      </c>
    </row>
    <row r="149" spans="3:12" x14ac:dyDescent="0.25">
      <c r="C149" s="66" t="s">
        <v>209</v>
      </c>
      <c r="G149" s="66">
        <f>G142/G146^2</f>
        <v>0.6829646103283048</v>
      </c>
      <c r="I149" s="66">
        <f>I142/I146^2</f>
        <v>0.60026186454636143</v>
      </c>
      <c r="J149" s="66">
        <f>J142/J146^2</f>
        <v>0.8018039414377407</v>
      </c>
    </row>
    <row r="150" spans="3:12" x14ac:dyDescent="0.25">
      <c r="H150" s="66" t="s">
        <v>203</v>
      </c>
      <c r="I150" s="66">
        <f>I149-G149</f>
        <v>-8.2702745781943365E-2</v>
      </c>
      <c r="J150" s="66">
        <f>J149-G149</f>
        <v>0.1188393311094359</v>
      </c>
    </row>
    <row r="151" spans="3:12" x14ac:dyDescent="0.25">
      <c r="C151" s="66" t="s">
        <v>210</v>
      </c>
      <c r="G151" s="66">
        <f>SQRT(I150^2+J150^2+K150^2)</f>
        <v>0.14478442864621488</v>
      </c>
    </row>
    <row r="154" spans="3:12" ht="13" x14ac:dyDescent="0.3">
      <c r="C154" s="68" t="s">
        <v>211</v>
      </c>
      <c r="G154" s="66" t="s">
        <v>185</v>
      </c>
    </row>
    <row r="155" spans="3:12" ht="13" x14ac:dyDescent="0.3">
      <c r="C155" s="68" t="s">
        <v>212</v>
      </c>
    </row>
    <row r="156" spans="3:12" x14ac:dyDescent="0.25">
      <c r="H156" s="66" t="s">
        <v>186</v>
      </c>
      <c r="I156" s="66" t="s">
        <v>187</v>
      </c>
    </row>
    <row r="157" spans="3:12" x14ac:dyDescent="0.25">
      <c r="G157" s="66" t="s">
        <v>188</v>
      </c>
      <c r="H157" s="66" t="s">
        <v>189</v>
      </c>
      <c r="I157" s="66" t="s">
        <v>213</v>
      </c>
      <c r="J157" s="66" t="s">
        <v>214</v>
      </c>
      <c r="K157" s="66" t="s">
        <v>215</v>
      </c>
      <c r="L157" s="66" t="s">
        <v>216</v>
      </c>
    </row>
    <row r="158" spans="3:12" x14ac:dyDescent="0.25">
      <c r="C158" s="66" t="s">
        <v>192</v>
      </c>
      <c r="G158" s="66">
        <f>$I$110</f>
        <v>4173.2283464566926</v>
      </c>
      <c r="I158" s="66">
        <f>$I$110</f>
        <v>4173.2283464566926</v>
      </c>
      <c r="J158" s="66">
        <f>$I$110</f>
        <v>4173.2283464566926</v>
      </c>
      <c r="K158" s="66">
        <f>$I$110</f>
        <v>4173.2283464566926</v>
      </c>
      <c r="L158" s="66">
        <f>$I$110</f>
        <v>4173.2283464566926</v>
      </c>
    </row>
    <row r="159" spans="3:12" x14ac:dyDescent="0.25">
      <c r="C159" s="66" t="s">
        <v>193</v>
      </c>
      <c r="G159" s="66">
        <f>$I$111</f>
        <v>0.36341957399999997</v>
      </c>
      <c r="I159" s="66">
        <f>$I$111</f>
        <v>0.36341957399999997</v>
      </c>
      <c r="J159" s="66">
        <f>$I$111</f>
        <v>0.36341957399999997</v>
      </c>
      <c r="K159" s="66">
        <f>$I$111</f>
        <v>0.36341957399999997</v>
      </c>
      <c r="L159" s="66">
        <f>$I$111</f>
        <v>0.36341957399999997</v>
      </c>
    </row>
    <row r="161" spans="2:12" ht="13" x14ac:dyDescent="0.3">
      <c r="C161" s="68" t="s">
        <v>194</v>
      </c>
    </row>
    <row r="162" spans="2:12" x14ac:dyDescent="0.25">
      <c r="B162" s="66" t="s">
        <v>195</v>
      </c>
      <c r="C162" s="66" t="s">
        <v>196</v>
      </c>
      <c r="G162" s="99">
        <v>2</v>
      </c>
      <c r="H162" s="99">
        <v>0.1</v>
      </c>
      <c r="I162" s="66">
        <f>G162</f>
        <v>2</v>
      </c>
      <c r="J162" s="66">
        <f>G162+H162</f>
        <v>2.1</v>
      </c>
      <c r="K162" s="66">
        <v>2</v>
      </c>
      <c r="L162" s="66">
        <v>2</v>
      </c>
    </row>
    <row r="163" spans="2:12" x14ac:dyDescent="0.25">
      <c r="B163" s="66" t="s">
        <v>161</v>
      </c>
      <c r="C163" s="66" t="s">
        <v>197</v>
      </c>
      <c r="G163" s="99">
        <v>3</v>
      </c>
      <c r="H163" s="99">
        <v>0.1</v>
      </c>
      <c r="I163" s="66">
        <f>H163+G163</f>
        <v>3.1</v>
      </c>
      <c r="J163" s="66">
        <f>G163</f>
        <v>3</v>
      </c>
      <c r="K163" s="66">
        <v>0.5</v>
      </c>
      <c r="L163" s="66">
        <v>0.5</v>
      </c>
    </row>
    <row r="164" spans="2:12" x14ac:dyDescent="0.25">
      <c r="B164" s="66" t="s">
        <v>217</v>
      </c>
      <c r="C164" s="100" t="s">
        <v>206</v>
      </c>
      <c r="G164" s="101">
        <f>G131</f>
        <v>6066.5314714960623</v>
      </c>
      <c r="H164" s="101">
        <f>G133</f>
        <v>1055.6074668061835</v>
      </c>
      <c r="I164" s="66">
        <f>G164</f>
        <v>6066.5314714960623</v>
      </c>
      <c r="J164" s="66">
        <f>G164</f>
        <v>6066.5314714960623</v>
      </c>
      <c r="K164" s="66">
        <f>G164+H164</f>
        <v>7122.1389383022461</v>
      </c>
      <c r="L164" s="66">
        <f>G164</f>
        <v>6066.5314714960623</v>
      </c>
    </row>
    <row r="165" spans="2:12" x14ac:dyDescent="0.25">
      <c r="B165" s="66" t="s">
        <v>218</v>
      </c>
      <c r="C165" s="100" t="s">
        <v>219</v>
      </c>
      <c r="G165" s="101">
        <f>G149</f>
        <v>0.6829646103283048</v>
      </c>
      <c r="H165" s="101">
        <f>G151</f>
        <v>0.14478442864621488</v>
      </c>
      <c r="I165" s="66">
        <f>G165</f>
        <v>0.6829646103283048</v>
      </c>
      <c r="J165" s="66">
        <f>G165</f>
        <v>0.6829646103283048</v>
      </c>
      <c r="K165" s="66">
        <f>G165</f>
        <v>0.6829646103283048</v>
      </c>
      <c r="L165" s="66">
        <f>G165+H165</f>
        <v>0.82774903897451968</v>
      </c>
    </row>
    <row r="167" spans="2:12" ht="13" x14ac:dyDescent="0.3">
      <c r="C167" s="68" t="s">
        <v>198</v>
      </c>
    </row>
    <row r="168" spans="2:12" x14ac:dyDescent="0.25">
      <c r="C168" s="100" t="s">
        <v>199</v>
      </c>
      <c r="G168" s="66">
        <f>G162*G159</f>
        <v>0.72683914799999993</v>
      </c>
      <c r="I168" s="66">
        <f>I162*I159</f>
        <v>0.72683914799999993</v>
      </c>
      <c r="J168" s="66">
        <f>J162*J159</f>
        <v>0.76318110539999995</v>
      </c>
      <c r="K168" s="66">
        <f>K162*K159</f>
        <v>0.72683914799999993</v>
      </c>
      <c r="L168" s="66">
        <f>L162*L159</f>
        <v>0.72683914799999993</v>
      </c>
    </row>
    <row r="169" spans="2:12" x14ac:dyDescent="0.25">
      <c r="C169" s="100" t="s">
        <v>200</v>
      </c>
      <c r="G169" s="66">
        <f>G163/G158</f>
        <v>7.1886792452830188E-4</v>
      </c>
      <c r="I169" s="66">
        <f>I163/I158</f>
        <v>7.4283018867924539E-4</v>
      </c>
      <c r="J169" s="66">
        <f>J163/J158</f>
        <v>7.1886792452830188E-4</v>
      </c>
      <c r="K169" s="66">
        <f>K163/K158</f>
        <v>1.1981132075471699E-4</v>
      </c>
      <c r="L169" s="66">
        <f>L163/L158</f>
        <v>1.1981132075471699E-4</v>
      </c>
    </row>
    <row r="170" spans="2:12" x14ac:dyDescent="0.25">
      <c r="C170" s="100" t="s">
        <v>220</v>
      </c>
      <c r="G170" s="66">
        <f>G169/G168</f>
        <v>9.8903302953118029E-4</v>
      </c>
      <c r="I170" s="66">
        <f>I169/I168</f>
        <v>1.0220007971822199E-3</v>
      </c>
      <c r="J170" s="66">
        <f>J169/J168</f>
        <v>9.4193621860112406E-4</v>
      </c>
      <c r="K170" s="66">
        <f>K169/K168</f>
        <v>1.6483883825519672E-4</v>
      </c>
      <c r="L170" s="66">
        <f>L169/L168</f>
        <v>1.6483883825519672E-4</v>
      </c>
    </row>
    <row r="171" spans="2:12" x14ac:dyDescent="0.25">
      <c r="C171" s="100"/>
    </row>
    <row r="172" spans="2:12" ht="13" x14ac:dyDescent="0.3">
      <c r="C172" s="68" t="s">
        <v>201</v>
      </c>
    </row>
    <row r="173" spans="2:12" x14ac:dyDescent="0.25">
      <c r="C173" s="66" t="s">
        <v>221</v>
      </c>
      <c r="G173" s="66">
        <f>SQRT(G165/(G164*G170^2))</f>
        <v>10.72798301234609</v>
      </c>
      <c r="I173" s="66">
        <f>SQRT(I165/(I164*I170^2))</f>
        <v>10.38191904420589</v>
      </c>
      <c r="J173" s="66">
        <f>SQRT(J165/(J164*J170^2))</f>
        <v>11.264382162963395</v>
      </c>
      <c r="K173" s="66">
        <f>SQRT(K165/(K164*K170^2))</f>
        <v>59.40655033844574</v>
      </c>
      <c r="L173" s="66">
        <f>SQRT(L165/(L164*L170^2))</f>
        <v>70.863005831248401</v>
      </c>
    </row>
    <row r="174" spans="2:12" x14ac:dyDescent="0.25">
      <c r="H174" s="66" t="s">
        <v>203</v>
      </c>
      <c r="I174" s="66">
        <f>I173-G173</f>
        <v>-0.34606396814020002</v>
      </c>
      <c r="J174" s="66">
        <f>J173-G173</f>
        <v>0.5363991506173047</v>
      </c>
      <c r="K174" s="66">
        <f>K173-G173</f>
        <v>48.678567326099653</v>
      </c>
      <c r="L174" s="66">
        <f>L173-G173</f>
        <v>60.135022818902314</v>
      </c>
    </row>
    <row r="175" spans="2:12" x14ac:dyDescent="0.25">
      <c r="C175" s="66" t="s">
        <v>222</v>
      </c>
      <c r="G175" s="66">
        <f>SQRT(I174^2+J174^2+K174^2+L174^2)</f>
        <v>77.370739757807314</v>
      </c>
    </row>
    <row r="179" spans="2:11" ht="13" x14ac:dyDescent="0.3">
      <c r="C179" s="68" t="s">
        <v>211</v>
      </c>
      <c r="G179" s="66" t="s">
        <v>185</v>
      </c>
    </row>
    <row r="180" spans="2:11" ht="13" x14ac:dyDescent="0.3">
      <c r="C180" s="68" t="s">
        <v>223</v>
      </c>
    </row>
    <row r="181" spans="2:11" x14ac:dyDescent="0.25">
      <c r="H181" s="66" t="s">
        <v>186</v>
      </c>
      <c r="I181" s="66" t="s">
        <v>187</v>
      </c>
    </row>
    <row r="182" spans="2:11" x14ac:dyDescent="0.25">
      <c r="G182" s="66" t="s">
        <v>188</v>
      </c>
      <c r="H182" s="66" t="s">
        <v>189</v>
      </c>
      <c r="I182" s="66" t="s">
        <v>224</v>
      </c>
      <c r="J182" s="66" t="s">
        <v>225</v>
      </c>
      <c r="K182" s="66" t="s">
        <v>226</v>
      </c>
    </row>
    <row r="183" spans="2:11" ht="13" x14ac:dyDescent="0.3">
      <c r="C183" s="68" t="s">
        <v>227</v>
      </c>
    </row>
    <row r="184" spans="2:11" x14ac:dyDescent="0.25">
      <c r="B184" s="66" t="s">
        <v>195</v>
      </c>
      <c r="C184" s="66" t="s">
        <v>207</v>
      </c>
      <c r="G184" s="99">
        <v>15</v>
      </c>
      <c r="H184" s="99">
        <v>1</v>
      </c>
      <c r="I184" s="66">
        <f>H184+G184</f>
        <v>16</v>
      </c>
      <c r="J184" s="66">
        <f>G184</f>
        <v>15</v>
      </c>
      <c r="K184" s="66">
        <f>15</f>
        <v>15</v>
      </c>
    </row>
    <row r="185" spans="2:11" x14ac:dyDescent="0.25">
      <c r="B185" s="66" t="s">
        <v>161</v>
      </c>
      <c r="C185" s="66" t="s">
        <v>228</v>
      </c>
      <c r="G185" s="99">
        <v>14</v>
      </c>
      <c r="H185" s="99">
        <v>1</v>
      </c>
      <c r="I185" s="66">
        <f>G185</f>
        <v>14</v>
      </c>
      <c r="J185" s="66">
        <f>G185+H185</f>
        <v>15</v>
      </c>
      <c r="K185" s="66">
        <v>14</v>
      </c>
    </row>
    <row r="186" spans="2:11" x14ac:dyDescent="0.25">
      <c r="B186" s="66" t="s">
        <v>217</v>
      </c>
      <c r="C186" s="100" t="s">
        <v>219</v>
      </c>
      <c r="G186" s="101">
        <f>G165</f>
        <v>0.6829646103283048</v>
      </c>
      <c r="H186" s="101">
        <f>H165</f>
        <v>0.14478442864621488</v>
      </c>
      <c r="I186" s="66">
        <f>G186</f>
        <v>0.6829646103283048</v>
      </c>
      <c r="J186" s="66">
        <f>G186</f>
        <v>0.6829646103283048</v>
      </c>
      <c r="K186" s="66">
        <f>G186+H186</f>
        <v>0.82774903897451968</v>
      </c>
    </row>
    <row r="188" spans="2:11" x14ac:dyDescent="0.25">
      <c r="C188" s="100"/>
    </row>
    <row r="189" spans="2:11" ht="13" x14ac:dyDescent="0.3">
      <c r="C189" s="68" t="s">
        <v>201</v>
      </c>
    </row>
    <row r="190" spans="2:11" x14ac:dyDescent="0.25">
      <c r="C190" s="66" t="s">
        <v>221</v>
      </c>
      <c r="G190" s="66">
        <f>G186*SQRT(G184^2-G185^2)</f>
        <v>3.677876984058317</v>
      </c>
      <c r="I190" s="66">
        <f>I186*SQRT(I184^2-I185^2)</f>
        <v>5.2902211237011247</v>
      </c>
      <c r="J190" s="66">
        <f>J186*SQRT(J184^2-J185^2)</f>
        <v>0</v>
      </c>
      <c r="K190" s="66">
        <f>K186*SQRT(K184^2-K185^2)</f>
        <v>4.4575649938249899</v>
      </c>
    </row>
    <row r="191" spans="2:11" x14ac:dyDescent="0.25">
      <c r="H191" s="66" t="s">
        <v>203</v>
      </c>
      <c r="I191" s="66">
        <f>I190-G190</f>
        <v>1.6123441396428078</v>
      </c>
      <c r="J191" s="66">
        <f>J190-G190</f>
        <v>-3.677876984058317</v>
      </c>
      <c r="K191" s="66">
        <f>K190-G190</f>
        <v>0.77968800976667296</v>
      </c>
    </row>
    <row r="192" spans="2:11" x14ac:dyDescent="0.25">
      <c r="C192" s="66" t="s">
        <v>222</v>
      </c>
      <c r="G192" s="66">
        <f>SQRT(I191^2+J191^2+K193^2+L193^2)</f>
        <v>4.0157729933982083</v>
      </c>
    </row>
    <row r="195" spans="2:2" x14ac:dyDescent="0.25">
      <c r="B195" s="66" t="s">
        <v>229</v>
      </c>
    </row>
    <row r="196" spans="2:2" x14ac:dyDescent="0.25">
      <c r="B196" s="66" t="s">
        <v>230</v>
      </c>
    </row>
    <row r="198" spans="2:2" x14ac:dyDescent="0.25">
      <c r="B198" s="66" t="s">
        <v>231</v>
      </c>
    </row>
  </sheetData>
  <sheetProtection password="80AD" sheet="1" objects="1" scenarios="1" selectLockedCells="1" selectUnlockedCells="1"/>
  <mergeCells count="4">
    <mergeCell ref="B54:D54"/>
    <mergeCell ref="D63:E63"/>
    <mergeCell ref="D75:E75"/>
    <mergeCell ref="D81:E81"/>
  </mergeCell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1346-B9B8-49C4-B1BE-7D478E5DE3D1}">
  <dimension ref="A1:S263"/>
  <sheetViews>
    <sheetView workbookViewId="0"/>
  </sheetViews>
  <sheetFormatPr defaultRowHeight="12.5" x14ac:dyDescent="0.25"/>
  <cols>
    <col min="1" max="16384" width="8.7265625" style="66"/>
  </cols>
  <sheetData>
    <row r="1" spans="1:5" ht="18" x14ac:dyDescent="0.4">
      <c r="A1" s="65" t="s">
        <v>232</v>
      </c>
    </row>
    <row r="3" spans="1:5" ht="13" x14ac:dyDescent="0.3">
      <c r="A3" s="68" t="s">
        <v>233</v>
      </c>
    </row>
    <row r="5" spans="1:5" ht="13" x14ac:dyDescent="0.3">
      <c r="A5" s="68" t="s">
        <v>234</v>
      </c>
    </row>
    <row r="7" spans="1:5" x14ac:dyDescent="0.25">
      <c r="A7" s="66" t="s">
        <v>235</v>
      </c>
    </row>
    <row r="8" spans="1:5" x14ac:dyDescent="0.25">
      <c r="B8" s="66" t="s">
        <v>236</v>
      </c>
      <c r="E8" s="66" t="s">
        <v>237</v>
      </c>
    </row>
    <row r="9" spans="1:5" x14ac:dyDescent="0.25">
      <c r="E9" s="66" t="s">
        <v>238</v>
      </c>
    </row>
    <row r="10" spans="1:5" x14ac:dyDescent="0.25">
      <c r="B10" s="66" t="s">
        <v>109</v>
      </c>
    </row>
    <row r="11" spans="1:5" x14ac:dyDescent="0.25">
      <c r="B11" s="66" t="s">
        <v>110</v>
      </c>
    </row>
    <row r="12" spans="1:5" x14ac:dyDescent="0.25">
      <c r="B12" s="66" t="s">
        <v>239</v>
      </c>
      <c r="E12" s="66" t="s">
        <v>240</v>
      </c>
    </row>
    <row r="13" spans="1:5" x14ac:dyDescent="0.25">
      <c r="B13" s="66" t="s">
        <v>241</v>
      </c>
      <c r="E13" s="66" t="s">
        <v>242</v>
      </c>
    </row>
    <row r="14" spans="1:5" x14ac:dyDescent="0.25">
      <c r="B14" s="66" t="s">
        <v>113</v>
      </c>
    </row>
    <row r="15" spans="1:5" x14ac:dyDescent="0.25">
      <c r="B15" s="66" t="s">
        <v>114</v>
      </c>
    </row>
    <row r="16" spans="1:5" x14ac:dyDescent="0.25">
      <c r="B16" s="66" t="s">
        <v>115</v>
      </c>
    </row>
    <row r="17" spans="2:17" x14ac:dyDescent="0.25">
      <c r="B17" s="66" t="s">
        <v>116</v>
      </c>
    </row>
    <row r="18" spans="2:17" x14ac:dyDescent="0.25">
      <c r="B18" s="66" t="s">
        <v>243</v>
      </c>
      <c r="E18" s="66" t="s">
        <v>244</v>
      </c>
    </row>
    <row r="19" spans="2:17" x14ac:dyDescent="0.25">
      <c r="B19" s="66" t="s">
        <v>245</v>
      </c>
      <c r="E19" s="66" t="s">
        <v>244</v>
      </c>
    </row>
    <row r="20" spans="2:17" x14ac:dyDescent="0.25">
      <c r="B20" s="66" t="s">
        <v>119</v>
      </c>
    </row>
    <row r="21" spans="2:17" x14ac:dyDescent="0.25">
      <c r="B21" s="66" t="s">
        <v>120</v>
      </c>
    </row>
    <row r="22" spans="2:17" x14ac:dyDescent="0.25">
      <c r="B22" s="66" t="s">
        <v>121</v>
      </c>
      <c r="Q22" s="66" t="s">
        <v>246</v>
      </c>
    </row>
    <row r="23" spans="2:17" x14ac:dyDescent="0.25">
      <c r="B23" s="66" t="s">
        <v>122</v>
      </c>
    </row>
    <row r="24" spans="2:17" x14ac:dyDescent="0.25">
      <c r="B24" s="66" t="s">
        <v>123</v>
      </c>
    </row>
    <row r="26" spans="2:17" x14ac:dyDescent="0.25">
      <c r="H26" s="66" t="s">
        <v>247</v>
      </c>
    </row>
    <row r="27" spans="2:17" x14ac:dyDescent="0.25">
      <c r="H27" s="66" t="s">
        <v>248</v>
      </c>
    </row>
    <row r="28" spans="2:17" x14ac:dyDescent="0.25">
      <c r="H28" s="66" t="s">
        <v>249</v>
      </c>
    </row>
    <row r="29" spans="2:17" x14ac:dyDescent="0.25">
      <c r="H29" s="66" t="s">
        <v>250</v>
      </c>
    </row>
    <row r="42" spans="8:17" x14ac:dyDescent="0.25">
      <c r="H42" s="66" t="s">
        <v>251</v>
      </c>
    </row>
    <row r="44" spans="8:17" x14ac:dyDescent="0.25">
      <c r="H44" s="66" t="s">
        <v>123</v>
      </c>
    </row>
    <row r="48" spans="8:17" x14ac:dyDescent="0.25">
      <c r="Q48" s="66" t="s">
        <v>252</v>
      </c>
    </row>
    <row r="57" spans="4:13" x14ac:dyDescent="0.25">
      <c r="M57" s="66" t="s">
        <v>253</v>
      </c>
    </row>
    <row r="58" spans="4:13" x14ac:dyDescent="0.25">
      <c r="D58" s="66" t="s">
        <v>254</v>
      </c>
      <c r="M58" s="66" t="s">
        <v>255</v>
      </c>
    </row>
    <row r="59" spans="4:13" x14ac:dyDescent="0.25">
      <c r="M59" s="66" t="s">
        <v>256</v>
      </c>
    </row>
    <row r="60" spans="4:13" x14ac:dyDescent="0.25">
      <c r="D60" s="66" t="s">
        <v>257</v>
      </c>
    </row>
    <row r="62" spans="4:13" x14ac:dyDescent="0.25">
      <c r="D62" s="66" t="s">
        <v>151</v>
      </c>
    </row>
    <row r="75" spans="1:1" ht="13" x14ac:dyDescent="0.3">
      <c r="A75" s="68" t="s">
        <v>258</v>
      </c>
    </row>
    <row r="77" spans="1:1" x14ac:dyDescent="0.25">
      <c r="A77" s="66" t="s">
        <v>259</v>
      </c>
    </row>
    <row r="78" spans="1:1" x14ac:dyDescent="0.25">
      <c r="A78" s="66" t="s">
        <v>260</v>
      </c>
    </row>
    <row r="79" spans="1:1" x14ac:dyDescent="0.25">
      <c r="A79" s="66" t="s">
        <v>261</v>
      </c>
    </row>
    <row r="81" spans="1:1" x14ac:dyDescent="0.25">
      <c r="A81" s="66" t="s">
        <v>262</v>
      </c>
    </row>
    <row r="82" spans="1:1" x14ac:dyDescent="0.25">
      <c r="A82" s="66" t="s">
        <v>263</v>
      </c>
    </row>
    <row r="84" spans="1:1" x14ac:dyDescent="0.25">
      <c r="A84" s="66" t="s">
        <v>264</v>
      </c>
    </row>
    <row r="86" spans="1:1" x14ac:dyDescent="0.25">
      <c r="A86" s="66" t="s">
        <v>265</v>
      </c>
    </row>
    <row r="89" spans="1:1" x14ac:dyDescent="0.25">
      <c r="A89" s="66" t="s">
        <v>266</v>
      </c>
    </row>
    <row r="91" spans="1:1" x14ac:dyDescent="0.25">
      <c r="A91" s="66" t="s">
        <v>267</v>
      </c>
    </row>
    <row r="92" spans="1:1" x14ac:dyDescent="0.25">
      <c r="A92" s="66" t="s">
        <v>268</v>
      </c>
    </row>
    <row r="93" spans="1:1" x14ac:dyDescent="0.25">
      <c r="A93" s="66" t="s">
        <v>269</v>
      </c>
    </row>
    <row r="95" spans="1:1" x14ac:dyDescent="0.25">
      <c r="A95" s="66" t="s">
        <v>270</v>
      </c>
    </row>
    <row r="96" spans="1:1" x14ac:dyDescent="0.25">
      <c r="A96" s="66" t="s">
        <v>271</v>
      </c>
    </row>
    <row r="98" spans="1:11" ht="13" x14ac:dyDescent="0.3">
      <c r="A98" s="68" t="s">
        <v>272</v>
      </c>
      <c r="B98" s="68" t="s">
        <v>273</v>
      </c>
    </row>
    <row r="100" spans="1:11" x14ac:dyDescent="0.25">
      <c r="A100" s="66" t="s">
        <v>274</v>
      </c>
    </row>
    <row r="102" spans="1:11" x14ac:dyDescent="0.25">
      <c r="A102" s="66" t="s">
        <v>275</v>
      </c>
    </row>
    <row r="104" spans="1:11" x14ac:dyDescent="0.25">
      <c r="A104" s="66" t="s">
        <v>276</v>
      </c>
    </row>
    <row r="106" spans="1:11" x14ac:dyDescent="0.25">
      <c r="A106" s="66" t="s">
        <v>181</v>
      </c>
      <c r="F106" s="66">
        <v>0.106</v>
      </c>
      <c r="G106" s="66" t="s">
        <v>129</v>
      </c>
      <c r="H106" s="66">
        <f>F106*1000/0.0254</f>
        <v>4173.2283464566926</v>
      </c>
      <c r="I106" s="66" t="s">
        <v>130</v>
      </c>
    </row>
    <row r="107" spans="1:11" x14ac:dyDescent="0.25">
      <c r="A107" s="66" t="s">
        <v>182</v>
      </c>
      <c r="F107" s="66">
        <v>8.1699999999999995E-2</v>
      </c>
      <c r="G107" s="66" t="s">
        <v>132</v>
      </c>
      <c r="H107" s="66">
        <f>4.44822*F107</f>
        <v>0.36341957399999997</v>
      </c>
      <c r="I107" s="66" t="s">
        <v>133</v>
      </c>
    </row>
    <row r="109" spans="1:11" x14ac:dyDescent="0.25">
      <c r="A109" s="66" t="s">
        <v>277</v>
      </c>
    </row>
    <row r="110" spans="1:11" ht="13" thickBot="1" x14ac:dyDescent="0.3"/>
    <row r="111" spans="1:11" x14ac:dyDescent="0.25">
      <c r="B111" s="86" t="s">
        <v>143</v>
      </c>
      <c r="C111" s="87"/>
      <c r="D111" s="88" t="s">
        <v>139</v>
      </c>
      <c r="E111" s="88"/>
      <c r="F111" s="87"/>
      <c r="G111" s="87"/>
      <c r="H111" s="87"/>
      <c r="I111" s="89"/>
    </row>
    <row r="112" spans="1:11" x14ac:dyDescent="0.25">
      <c r="B112" s="77" t="s">
        <v>278</v>
      </c>
      <c r="C112" s="78"/>
      <c r="D112" s="78" t="s">
        <v>144</v>
      </c>
      <c r="E112" s="78" t="s">
        <v>145</v>
      </c>
      <c r="F112" s="78" t="s">
        <v>279</v>
      </c>
      <c r="G112" s="78" t="s">
        <v>280</v>
      </c>
      <c r="H112" s="78" t="s">
        <v>148</v>
      </c>
      <c r="I112" s="79" t="s">
        <v>149</v>
      </c>
      <c r="K112" s="66" t="s">
        <v>281</v>
      </c>
    </row>
    <row r="113" spans="1:11" x14ac:dyDescent="0.25">
      <c r="B113" s="72">
        <v>1</v>
      </c>
      <c r="C113" s="66" t="s">
        <v>151</v>
      </c>
      <c r="D113" s="66">
        <v>0.4</v>
      </c>
      <c r="E113" s="66">
        <v>2</v>
      </c>
      <c r="F113" s="80">
        <f>D113/$H$106</f>
        <v>9.5849056603773599E-5</v>
      </c>
      <c r="G113" s="80">
        <f>E113*$H$107</f>
        <v>0.72683914799999993</v>
      </c>
      <c r="H113" s="80">
        <f>F113/G113</f>
        <v>1.3187107060415741E-4</v>
      </c>
      <c r="I113" s="81">
        <f>1/H113</f>
        <v>7583.164339370076</v>
      </c>
    </row>
    <row r="114" spans="1:11" x14ac:dyDescent="0.25">
      <c r="B114" s="72">
        <v>2.1</v>
      </c>
      <c r="C114" s="66" t="s">
        <v>151</v>
      </c>
      <c r="D114" s="66">
        <v>0.45</v>
      </c>
      <c r="E114" s="66">
        <v>2</v>
      </c>
      <c r="F114" s="80">
        <f>D114/$H$106</f>
        <v>1.078301886792453E-4</v>
      </c>
      <c r="G114" s="80">
        <f>E114*$H$107</f>
        <v>0.72683914799999993</v>
      </c>
      <c r="H114" s="80">
        <f>F114/G114</f>
        <v>1.4835495442967707E-4</v>
      </c>
      <c r="I114" s="81">
        <f>1/H114</f>
        <v>6740.5905238845135</v>
      </c>
      <c r="K114" s="66" t="s">
        <v>282</v>
      </c>
    </row>
    <row r="115" spans="1:11" x14ac:dyDescent="0.25">
      <c r="B115" s="72">
        <v>3</v>
      </c>
      <c r="C115" s="66" t="s">
        <v>151</v>
      </c>
      <c r="D115" s="66">
        <v>0.5</v>
      </c>
      <c r="E115" s="66">
        <v>2</v>
      </c>
      <c r="F115" s="80">
        <f>D115/$H$106</f>
        <v>1.1981132075471699E-4</v>
      </c>
      <c r="G115" s="80">
        <f>E115*$H$107</f>
        <v>0.72683914799999993</v>
      </c>
      <c r="H115" s="80">
        <f>F115/G115</f>
        <v>1.6483883825519672E-4</v>
      </c>
      <c r="I115" s="81">
        <f>1/H115</f>
        <v>6066.5314714960623</v>
      </c>
      <c r="K115" s="66" t="s">
        <v>283</v>
      </c>
    </row>
    <row r="116" spans="1:11" ht="13" thickBot="1" x14ac:dyDescent="0.3">
      <c r="B116" s="90">
        <v>0.6</v>
      </c>
      <c r="C116" s="85" t="s">
        <v>151</v>
      </c>
      <c r="D116" s="85">
        <v>0.4</v>
      </c>
      <c r="E116" s="85">
        <v>2</v>
      </c>
      <c r="F116" s="83">
        <f>D116/$H$106</f>
        <v>9.5849056603773599E-5</v>
      </c>
      <c r="G116" s="83">
        <f>E116*$H$107</f>
        <v>0.72683914799999993</v>
      </c>
      <c r="H116" s="83">
        <f>F116/G116</f>
        <v>1.3187107060415741E-4</v>
      </c>
      <c r="I116" s="91">
        <f>1/H116</f>
        <v>7583.164339370076</v>
      </c>
      <c r="K116" s="66" t="s">
        <v>284</v>
      </c>
    </row>
    <row r="118" spans="1:11" x14ac:dyDescent="0.25">
      <c r="A118" s="66" t="s">
        <v>285</v>
      </c>
    </row>
    <row r="119" spans="1:11" x14ac:dyDescent="0.25">
      <c r="A119" s="66" t="s">
        <v>286</v>
      </c>
    </row>
    <row r="136" spans="1:19" x14ac:dyDescent="0.25">
      <c r="A136" s="66" t="s">
        <v>287</v>
      </c>
    </row>
    <row r="137" spans="1:19" x14ac:dyDescent="0.25">
      <c r="A137" s="66" t="s">
        <v>288</v>
      </c>
    </row>
    <row r="138" spans="1:19" ht="13" thickBot="1" x14ac:dyDescent="0.3">
      <c r="S138" s="66" t="s">
        <v>163</v>
      </c>
    </row>
    <row r="139" spans="1:19" x14ac:dyDescent="0.25">
      <c r="B139" s="86" t="s">
        <v>157</v>
      </c>
      <c r="C139" s="87"/>
      <c r="D139" s="88" t="s">
        <v>139</v>
      </c>
      <c r="E139" s="88"/>
      <c r="F139" s="87"/>
      <c r="G139" s="87"/>
      <c r="H139" s="87"/>
      <c r="I139" s="87"/>
      <c r="J139" s="89"/>
    </row>
    <row r="140" spans="1:19" x14ac:dyDescent="0.25">
      <c r="B140" s="77"/>
      <c r="C140" s="78" t="s">
        <v>158</v>
      </c>
      <c r="D140" s="78" t="s">
        <v>144</v>
      </c>
      <c r="E140" s="78" t="s">
        <v>145</v>
      </c>
      <c r="F140" s="78" t="s">
        <v>279</v>
      </c>
      <c r="G140" s="78" t="s">
        <v>280</v>
      </c>
      <c r="H140" s="78" t="s">
        <v>149</v>
      </c>
      <c r="I140" s="78" t="s">
        <v>160</v>
      </c>
      <c r="J140" s="79" t="s">
        <v>161</v>
      </c>
    </row>
    <row r="141" spans="1:19" x14ac:dyDescent="0.25">
      <c r="B141" s="72" t="s">
        <v>162</v>
      </c>
      <c r="C141" s="66">
        <v>18.899999999999999</v>
      </c>
      <c r="D141" s="66">
        <v>1.7</v>
      </c>
      <c r="E141" s="66">
        <v>6.25E-2</v>
      </c>
      <c r="F141" s="80">
        <f>D141/$H$106</f>
        <v>4.0735849056603774E-4</v>
      </c>
      <c r="G141" s="80">
        <f>E141*$H$107</f>
        <v>2.2713723374999998E-2</v>
      </c>
      <c r="H141" s="66">
        <f>$I$116</f>
        <v>7583.164339370076</v>
      </c>
      <c r="I141" s="80">
        <f>H141/(C141*2*PI())^2</f>
        <v>0.53773353672863489</v>
      </c>
      <c r="J141" s="81">
        <f>SQRT(I141/(H141*(F141/G141)^2))</f>
        <v>0.46953707161878888</v>
      </c>
      <c r="L141" s="66" t="s">
        <v>289</v>
      </c>
      <c r="Q141" s="66">
        <v>5.0000000000000001E-3</v>
      </c>
      <c r="R141" s="66" t="s">
        <v>290</v>
      </c>
      <c r="S141" s="66" t="s">
        <v>164</v>
      </c>
    </row>
    <row r="142" spans="1:19" ht="13" thickBot="1" x14ac:dyDescent="0.3">
      <c r="B142" s="90" t="s">
        <v>165</v>
      </c>
      <c r="C142" s="85">
        <v>18.8</v>
      </c>
      <c r="D142" s="85"/>
      <c r="E142" s="85"/>
      <c r="F142" s="83"/>
      <c r="G142" s="83"/>
      <c r="H142" s="85">
        <f>$I$116</f>
        <v>7583.164339370076</v>
      </c>
      <c r="I142" s="83">
        <f>I141</f>
        <v>0.53773353672863489</v>
      </c>
      <c r="J142" s="91">
        <f>I142*SQRT(C141^2-C142^2)</f>
        <v>1.0440896676485638</v>
      </c>
      <c r="L142" s="66" t="s">
        <v>291</v>
      </c>
      <c r="Q142" s="66">
        <v>0.2</v>
      </c>
      <c r="R142" s="66" t="s">
        <v>290</v>
      </c>
      <c r="S142" s="66" t="s">
        <v>166</v>
      </c>
    </row>
    <row r="143" spans="1:19" x14ac:dyDescent="0.25">
      <c r="L143" s="66" t="s">
        <v>292</v>
      </c>
      <c r="Q143" s="66">
        <v>0.1</v>
      </c>
      <c r="R143" s="66" t="s">
        <v>172</v>
      </c>
    </row>
    <row r="144" spans="1:19" x14ac:dyDescent="0.25">
      <c r="L144" s="66" t="s">
        <v>293</v>
      </c>
    </row>
    <row r="145" spans="1:10" ht="13" x14ac:dyDescent="0.3">
      <c r="A145" s="66" t="s">
        <v>294</v>
      </c>
    </row>
    <row r="146" spans="1:10" x14ac:dyDescent="0.25">
      <c r="A146" s="66" t="s">
        <v>295</v>
      </c>
    </row>
    <row r="148" spans="1:10" ht="13" x14ac:dyDescent="0.3">
      <c r="A148" s="68" t="s">
        <v>296</v>
      </c>
    </row>
    <row r="150" spans="1:10" x14ac:dyDescent="0.25">
      <c r="A150" s="66" t="s">
        <v>297</v>
      </c>
    </row>
    <row r="152" spans="1:10" x14ac:dyDescent="0.25">
      <c r="B152" s="66" t="s">
        <v>180</v>
      </c>
      <c r="G152" s="66" t="s">
        <v>126</v>
      </c>
      <c r="I152" s="66" t="s">
        <v>127</v>
      </c>
    </row>
    <row r="153" spans="1:10" x14ac:dyDescent="0.25">
      <c r="B153" s="66" t="s">
        <v>181</v>
      </c>
      <c r="G153" s="66">
        <v>0.106</v>
      </c>
      <c r="H153" s="66" t="s">
        <v>129</v>
      </c>
      <c r="I153" s="66">
        <f>G153*1000/0.0254</f>
        <v>4173.2283464566926</v>
      </c>
      <c r="J153" s="66" t="s">
        <v>130</v>
      </c>
    </row>
    <row r="154" spans="1:10" x14ac:dyDescent="0.25">
      <c r="B154" s="66" t="s">
        <v>182</v>
      </c>
      <c r="G154" s="66">
        <v>8.1699999999999995E-2</v>
      </c>
      <c r="H154" s="66" t="s">
        <v>132</v>
      </c>
      <c r="I154" s="66">
        <f>4.44822*G154</f>
        <v>0.36341957399999997</v>
      </c>
      <c r="J154" s="66" t="s">
        <v>133</v>
      </c>
    </row>
    <row r="156" spans="1:10" x14ac:dyDescent="0.25">
      <c r="B156" s="66" t="s">
        <v>298</v>
      </c>
    </row>
    <row r="158" spans="1:10" ht="13" x14ac:dyDescent="0.3">
      <c r="C158" s="68" t="s">
        <v>184</v>
      </c>
      <c r="G158" s="66" t="s">
        <v>185</v>
      </c>
    </row>
    <row r="159" spans="1:10" ht="13" x14ac:dyDescent="0.3">
      <c r="C159" s="68"/>
    </row>
    <row r="160" spans="1:10" x14ac:dyDescent="0.25">
      <c r="H160" s="66" t="s">
        <v>186</v>
      </c>
      <c r="I160" s="66" t="s">
        <v>187</v>
      </c>
    </row>
    <row r="161" spans="2:10" x14ac:dyDescent="0.25">
      <c r="G161" s="66" t="s">
        <v>188</v>
      </c>
      <c r="H161" s="66" t="s">
        <v>189</v>
      </c>
      <c r="I161" s="66" t="s">
        <v>190</v>
      </c>
      <c r="J161" s="66" t="s">
        <v>191</v>
      </c>
    </row>
    <row r="162" spans="2:10" x14ac:dyDescent="0.25">
      <c r="C162" s="66" t="s">
        <v>192</v>
      </c>
      <c r="G162" s="66">
        <f>$I$153</f>
        <v>4173.2283464566926</v>
      </c>
      <c r="I162" s="66">
        <f>$I$153</f>
        <v>4173.2283464566926</v>
      </c>
      <c r="J162" s="66">
        <f>$I$153</f>
        <v>4173.2283464566926</v>
      </c>
    </row>
    <row r="163" spans="2:10" x14ac:dyDescent="0.25">
      <c r="C163" s="66" t="s">
        <v>193</v>
      </c>
      <c r="G163" s="66">
        <f>I154</f>
        <v>0.36341957399999997</v>
      </c>
      <c r="I163" s="66">
        <f>I154</f>
        <v>0.36341957399999997</v>
      </c>
      <c r="J163" s="66">
        <f>I154</f>
        <v>0.36341957399999997</v>
      </c>
    </row>
    <row r="165" spans="2:10" ht="13" x14ac:dyDescent="0.3">
      <c r="C165" s="68" t="s">
        <v>299</v>
      </c>
    </row>
    <row r="166" spans="2:10" x14ac:dyDescent="0.25">
      <c r="B166" s="66" t="s">
        <v>195</v>
      </c>
      <c r="C166" s="66" t="s">
        <v>196</v>
      </c>
      <c r="G166" s="99">
        <v>2</v>
      </c>
      <c r="H166" s="99">
        <v>2.5000000000000001E-2</v>
      </c>
      <c r="I166" s="66">
        <f>H166+G166</f>
        <v>2.0249999999999999</v>
      </c>
      <c r="J166" s="66">
        <f>G166</f>
        <v>2</v>
      </c>
    </row>
    <row r="167" spans="2:10" x14ac:dyDescent="0.25">
      <c r="B167" s="66" t="s">
        <v>161</v>
      </c>
      <c r="C167" s="66" t="s">
        <v>197</v>
      </c>
      <c r="G167" s="99">
        <v>0.4</v>
      </c>
      <c r="H167" s="99">
        <v>2.5000000000000001E-2</v>
      </c>
      <c r="I167" s="66">
        <f>G167</f>
        <v>0.4</v>
      </c>
      <c r="J167" s="66">
        <f>G167+H167</f>
        <v>0.42500000000000004</v>
      </c>
    </row>
    <row r="169" spans="2:10" ht="13" x14ac:dyDescent="0.3">
      <c r="C169" s="68" t="s">
        <v>198</v>
      </c>
    </row>
    <row r="170" spans="2:10" x14ac:dyDescent="0.25">
      <c r="C170" s="100" t="s">
        <v>199</v>
      </c>
      <c r="G170" s="66">
        <f>G166*G163</f>
        <v>0.72683914799999993</v>
      </c>
      <c r="I170" s="66">
        <f>I166*I163</f>
        <v>0.73592463734999991</v>
      </c>
      <c r="J170" s="66">
        <f>J166*J163</f>
        <v>0.72683914799999993</v>
      </c>
    </row>
    <row r="171" spans="2:10" x14ac:dyDescent="0.25">
      <c r="C171" s="100" t="s">
        <v>200</v>
      </c>
      <c r="G171" s="66">
        <f>G167/G162</f>
        <v>9.5849056603773599E-5</v>
      </c>
      <c r="I171" s="66">
        <f>I167/I162</f>
        <v>9.5849056603773599E-5</v>
      </c>
      <c r="J171" s="66">
        <f>J167/J162</f>
        <v>1.0183962264150945E-4</v>
      </c>
    </row>
    <row r="173" spans="2:10" ht="13.5" thickBot="1" x14ac:dyDescent="0.35">
      <c r="C173" s="68" t="s">
        <v>201</v>
      </c>
    </row>
    <row r="174" spans="2:10" ht="13" thickBot="1" x14ac:dyDescent="0.3">
      <c r="C174" s="66" t="s">
        <v>202</v>
      </c>
      <c r="G174" s="102">
        <f>G170/G171</f>
        <v>7583.164339370077</v>
      </c>
      <c r="I174" s="66">
        <f>I170/I171</f>
        <v>7677.9538936122026</v>
      </c>
      <c r="J174" s="66">
        <f>J170/J171</f>
        <v>7137.0958488188962</v>
      </c>
    </row>
    <row r="175" spans="2:10" ht="13" thickBot="1" x14ac:dyDescent="0.3">
      <c r="H175" s="66" t="s">
        <v>203</v>
      </c>
      <c r="I175" s="66">
        <f>I174-G174</f>
        <v>94.789554242125632</v>
      </c>
      <c r="J175" s="66">
        <f>J174-G174</f>
        <v>-446.06849055118073</v>
      </c>
    </row>
    <row r="176" spans="2:10" ht="13" thickBot="1" x14ac:dyDescent="0.3">
      <c r="C176" s="66" t="s">
        <v>204</v>
      </c>
      <c r="G176" s="102">
        <f>SQRT(I175^2+J175^2+K175^2)</f>
        <v>456.02868095771089</v>
      </c>
    </row>
    <row r="179" spans="2:10" ht="13" x14ac:dyDescent="0.3">
      <c r="C179" s="68" t="s">
        <v>205</v>
      </c>
      <c r="G179" s="66" t="s">
        <v>185</v>
      </c>
    </row>
    <row r="180" spans="2:10" ht="13" x14ac:dyDescent="0.3">
      <c r="C180" s="68"/>
    </row>
    <row r="181" spans="2:10" x14ac:dyDescent="0.25">
      <c r="H181" s="66" t="s">
        <v>186</v>
      </c>
      <c r="I181" s="66" t="s">
        <v>187</v>
      </c>
    </row>
    <row r="182" spans="2:10" x14ac:dyDescent="0.25">
      <c r="G182" s="66" t="s">
        <v>188</v>
      </c>
      <c r="H182" s="66" t="s">
        <v>189</v>
      </c>
      <c r="I182" s="66" t="s">
        <v>190</v>
      </c>
      <c r="J182" s="66" t="s">
        <v>191</v>
      </c>
    </row>
    <row r="184" spans="2:10" ht="13" x14ac:dyDescent="0.3">
      <c r="C184" s="68" t="s">
        <v>227</v>
      </c>
    </row>
    <row r="185" spans="2:10" x14ac:dyDescent="0.25">
      <c r="B185" s="66" t="s">
        <v>195</v>
      </c>
      <c r="C185" s="100" t="s">
        <v>206</v>
      </c>
      <c r="G185" s="66">
        <f>G174</f>
        <v>7583.164339370077</v>
      </c>
      <c r="H185" s="66">
        <f>G176</f>
        <v>456.02868095771089</v>
      </c>
      <c r="I185" s="66">
        <f>G185</f>
        <v>7583.164339370077</v>
      </c>
      <c r="J185" s="66">
        <f>G185+H185</f>
        <v>8039.193020327788</v>
      </c>
    </row>
    <row r="186" spans="2:10" x14ac:dyDescent="0.25">
      <c r="B186" s="66" t="s">
        <v>161</v>
      </c>
      <c r="C186" s="66" t="s">
        <v>207</v>
      </c>
      <c r="G186" s="99">
        <v>18.899999999999999</v>
      </c>
      <c r="H186" s="99">
        <v>0.1</v>
      </c>
      <c r="I186" s="66">
        <f>H186+G186</f>
        <v>19</v>
      </c>
      <c r="J186" s="66">
        <f>G186</f>
        <v>18.899999999999999</v>
      </c>
    </row>
    <row r="188" spans="2:10" ht="13" x14ac:dyDescent="0.3">
      <c r="C188" s="68" t="s">
        <v>198</v>
      </c>
    </row>
    <row r="189" spans="2:10" x14ac:dyDescent="0.25">
      <c r="C189" s="100" t="s">
        <v>208</v>
      </c>
      <c r="G189" s="66">
        <f>2*PI()*G186</f>
        <v>118.75220230569417</v>
      </c>
      <c r="I189" s="66">
        <f>2*PI()*I186</f>
        <v>119.38052083641213</v>
      </c>
      <c r="J189" s="66">
        <f>2*PI()*J186</f>
        <v>118.75220230569417</v>
      </c>
    </row>
    <row r="191" spans="2:10" ht="13.5" thickBot="1" x14ac:dyDescent="0.35">
      <c r="C191" s="68" t="s">
        <v>201</v>
      </c>
    </row>
    <row r="192" spans="2:10" ht="13" thickBot="1" x14ac:dyDescent="0.3">
      <c r="C192" s="66" t="s">
        <v>209</v>
      </c>
      <c r="G192" s="102">
        <f>G185/G189^2</f>
        <v>0.53773353672863489</v>
      </c>
      <c r="I192" s="66">
        <f>I185/I189^2</f>
        <v>0.53208807937627611</v>
      </c>
      <c r="J192" s="66">
        <f>J185/J189^2</f>
        <v>0.57007121325609034</v>
      </c>
    </row>
    <row r="193" spans="2:12" ht="13" thickBot="1" x14ac:dyDescent="0.3">
      <c r="H193" s="66" t="s">
        <v>203</v>
      </c>
      <c r="I193" s="66">
        <f>I192-G192</f>
        <v>-5.6454573523587737E-3</v>
      </c>
      <c r="J193" s="66">
        <f>J192-G192</f>
        <v>3.233767652745545E-2</v>
      </c>
    </row>
    <row r="194" spans="2:12" ht="13" thickBot="1" x14ac:dyDescent="0.3">
      <c r="C194" s="66" t="s">
        <v>210</v>
      </c>
      <c r="G194" s="102">
        <f>SQRT(I193^2+J193^2+K193^2)</f>
        <v>3.2826765175868987E-2</v>
      </c>
    </row>
    <row r="197" spans="2:12" ht="13" x14ac:dyDescent="0.3">
      <c r="C197" s="68" t="s">
        <v>211</v>
      </c>
      <c r="G197" s="66" t="s">
        <v>185</v>
      </c>
    </row>
    <row r="198" spans="2:12" ht="13" x14ac:dyDescent="0.3">
      <c r="C198" s="68" t="s">
        <v>212</v>
      </c>
    </row>
    <row r="199" spans="2:12" x14ac:dyDescent="0.25">
      <c r="H199" s="66" t="s">
        <v>186</v>
      </c>
      <c r="I199" s="66" t="s">
        <v>187</v>
      </c>
    </row>
    <row r="200" spans="2:12" x14ac:dyDescent="0.25">
      <c r="G200" s="66" t="s">
        <v>188</v>
      </c>
      <c r="H200" s="66" t="s">
        <v>189</v>
      </c>
      <c r="I200" s="66" t="s">
        <v>213</v>
      </c>
      <c r="J200" s="66" t="s">
        <v>214</v>
      </c>
      <c r="K200" s="66" t="s">
        <v>215</v>
      </c>
      <c r="L200" s="66" t="s">
        <v>216</v>
      </c>
    </row>
    <row r="201" spans="2:12" x14ac:dyDescent="0.25">
      <c r="C201" s="66" t="s">
        <v>192</v>
      </c>
      <c r="G201" s="66">
        <v>4173.2283464566926</v>
      </c>
      <c r="I201" s="66">
        <v>4173.2283464566926</v>
      </c>
      <c r="J201" s="66">
        <v>4173.2283464566926</v>
      </c>
      <c r="K201" s="66">
        <v>4173.2283464566926</v>
      </c>
      <c r="L201" s="66">
        <v>4173.2283464566926</v>
      </c>
    </row>
    <row r="202" spans="2:12" x14ac:dyDescent="0.25">
      <c r="C202" s="66" t="s">
        <v>193</v>
      </c>
      <c r="G202" s="66">
        <v>0.36341957399999997</v>
      </c>
      <c r="I202" s="66">
        <v>0.36341957399999997</v>
      </c>
      <c r="J202" s="66">
        <v>0.36341957399999997</v>
      </c>
      <c r="K202" s="66">
        <v>0.36341957399999997</v>
      </c>
      <c r="L202" s="66">
        <v>0.36341957399999997</v>
      </c>
    </row>
    <row r="204" spans="2:12" ht="13" x14ac:dyDescent="0.3">
      <c r="C204" s="68" t="s">
        <v>227</v>
      </c>
    </row>
    <row r="205" spans="2:12" x14ac:dyDescent="0.25">
      <c r="B205" s="66" t="s">
        <v>195</v>
      </c>
      <c r="C205" s="66" t="s">
        <v>196</v>
      </c>
      <c r="G205" s="99">
        <v>6.25E-2</v>
      </c>
      <c r="H205" s="99">
        <v>5.0000000000000001E-3</v>
      </c>
      <c r="I205" s="66">
        <f>G205+H205</f>
        <v>6.7500000000000004E-2</v>
      </c>
      <c r="J205" s="66">
        <f>G205</f>
        <v>6.25E-2</v>
      </c>
      <c r="K205" s="66">
        <f>G205</f>
        <v>6.25E-2</v>
      </c>
      <c r="L205" s="66">
        <f>G205</f>
        <v>6.25E-2</v>
      </c>
    </row>
    <row r="206" spans="2:12" x14ac:dyDescent="0.25">
      <c r="B206" s="66" t="s">
        <v>161</v>
      </c>
      <c r="C206" s="66" t="s">
        <v>197</v>
      </c>
      <c r="G206" s="99">
        <v>1.7</v>
      </c>
      <c r="H206" s="99">
        <v>0.2</v>
      </c>
      <c r="I206" s="66">
        <f>G206</f>
        <v>1.7</v>
      </c>
      <c r="J206" s="66">
        <f>G206+H206</f>
        <v>1.9</v>
      </c>
      <c r="K206" s="66">
        <f>G206</f>
        <v>1.7</v>
      </c>
      <c r="L206" s="66">
        <f>G206</f>
        <v>1.7</v>
      </c>
    </row>
    <row r="207" spans="2:12" x14ac:dyDescent="0.25">
      <c r="B207" s="66" t="s">
        <v>217</v>
      </c>
      <c r="C207" s="100" t="s">
        <v>206</v>
      </c>
      <c r="G207" s="101">
        <f>G174</f>
        <v>7583.164339370077</v>
      </c>
      <c r="H207" s="101">
        <f>G176</f>
        <v>456.02868095771089</v>
      </c>
      <c r="I207" s="66">
        <f>G207</f>
        <v>7583.164339370077</v>
      </c>
      <c r="J207" s="66">
        <f>G207</f>
        <v>7583.164339370077</v>
      </c>
      <c r="K207" s="66">
        <f>G207+H207</f>
        <v>8039.193020327788</v>
      </c>
      <c r="L207" s="66">
        <f>G207</f>
        <v>7583.164339370077</v>
      </c>
    </row>
    <row r="208" spans="2:12" x14ac:dyDescent="0.25">
      <c r="B208" s="66" t="s">
        <v>218</v>
      </c>
      <c r="C208" s="100" t="s">
        <v>219</v>
      </c>
      <c r="G208" s="101">
        <f>G192</f>
        <v>0.53773353672863489</v>
      </c>
      <c r="H208" s="101">
        <f>G194</f>
        <v>3.2826765175868987E-2</v>
      </c>
      <c r="I208" s="66">
        <f>G208</f>
        <v>0.53773353672863489</v>
      </c>
      <c r="J208" s="66">
        <f>G208</f>
        <v>0.53773353672863489</v>
      </c>
      <c r="K208" s="66">
        <f>G208</f>
        <v>0.53773353672863489</v>
      </c>
      <c r="L208" s="66">
        <f>G208+H208</f>
        <v>0.57056030190450391</v>
      </c>
    </row>
    <row r="210" spans="3:12" ht="13" x14ac:dyDescent="0.3">
      <c r="C210" s="68" t="s">
        <v>198</v>
      </c>
    </row>
    <row r="211" spans="3:12" x14ac:dyDescent="0.25">
      <c r="C211" s="100" t="s">
        <v>199</v>
      </c>
      <c r="G211" s="66">
        <f>G205*G202</f>
        <v>2.2713723374999998E-2</v>
      </c>
      <c r="I211" s="66">
        <f>I205*I202</f>
        <v>2.4530821245000001E-2</v>
      </c>
      <c r="J211" s="66">
        <f>J205*J202</f>
        <v>2.2713723374999998E-2</v>
      </c>
      <c r="K211" s="66">
        <f>K205*K202</f>
        <v>2.2713723374999998E-2</v>
      </c>
      <c r="L211" s="66">
        <f>L205*L202</f>
        <v>2.2713723374999998E-2</v>
      </c>
    </row>
    <row r="212" spans="3:12" x14ac:dyDescent="0.25">
      <c r="C212" s="100" t="s">
        <v>200</v>
      </c>
      <c r="G212" s="66">
        <f>G206/G201</f>
        <v>4.0735849056603774E-4</v>
      </c>
      <c r="I212" s="66">
        <f>I206/I201</f>
        <v>4.0735849056603774E-4</v>
      </c>
      <c r="J212" s="66">
        <f>J206/J201</f>
        <v>4.5528301886792454E-4</v>
      </c>
      <c r="K212" s="66">
        <f>K206/K201</f>
        <v>4.0735849056603774E-4</v>
      </c>
      <c r="L212" s="66">
        <f>L206/L201</f>
        <v>4.0735849056603774E-4</v>
      </c>
    </row>
    <row r="213" spans="3:12" x14ac:dyDescent="0.25">
      <c r="C213" s="100" t="s">
        <v>220</v>
      </c>
      <c r="G213" s="66">
        <f>G212/G211</f>
        <v>1.7934465602165404E-2</v>
      </c>
      <c r="I213" s="66">
        <f>I212/I211</f>
        <v>1.6605986668671666E-2</v>
      </c>
      <c r="J213" s="66">
        <f>J212/J211</f>
        <v>2.0044402731831921E-2</v>
      </c>
      <c r="K213" s="66">
        <f>K212/K211</f>
        <v>1.7934465602165404E-2</v>
      </c>
      <c r="L213" s="66">
        <f>L212/L211</f>
        <v>1.7934465602165404E-2</v>
      </c>
    </row>
    <row r="214" spans="3:12" x14ac:dyDescent="0.25">
      <c r="C214" s="100"/>
    </row>
    <row r="215" spans="3:12" ht="13.5" thickBot="1" x14ac:dyDescent="0.35">
      <c r="C215" s="68" t="s">
        <v>201</v>
      </c>
    </row>
    <row r="216" spans="3:12" ht="13" thickBot="1" x14ac:dyDescent="0.3">
      <c r="C216" s="66" t="s">
        <v>221</v>
      </c>
      <c r="G216" s="102">
        <f>SQRT(G208/(G207*G213^2))</f>
        <v>0.46953707161878883</v>
      </c>
      <c r="I216" s="66">
        <f>SQRT(I208/(I207*I213^2))</f>
        <v>0.50710003734829212</v>
      </c>
      <c r="J216" s="66">
        <f>SQRT(J208/(J207*J213^2))</f>
        <v>0.42011211671154797</v>
      </c>
      <c r="K216" s="66">
        <f>SQRT(K208/(K207*K213^2))</f>
        <v>0.45602525297996366</v>
      </c>
      <c r="L216" s="66">
        <f>SQRT(L208/(L207*L213^2))</f>
        <v>0.48365658073398216</v>
      </c>
    </row>
    <row r="217" spans="3:12" ht="13" thickBot="1" x14ac:dyDescent="0.3">
      <c r="H217" s="66" t="s">
        <v>203</v>
      </c>
      <c r="I217" s="66">
        <f>I216-G216</f>
        <v>3.7562965729503295E-2</v>
      </c>
      <c r="J217" s="66">
        <f>J216-G216</f>
        <v>-4.9424954907240859E-2</v>
      </c>
      <c r="K217" s="66">
        <f>K216-G216</f>
        <v>-1.3511818638825168E-2</v>
      </c>
      <c r="L217" s="66">
        <f>L216-G216</f>
        <v>1.4119509115193329E-2</v>
      </c>
    </row>
    <row r="218" spans="3:12" ht="13" thickBot="1" x14ac:dyDescent="0.3">
      <c r="C218" s="66" t="s">
        <v>222</v>
      </c>
      <c r="G218" s="102">
        <f>SQRT(I217^2+J217^2+K217^2+L217^2)</f>
        <v>6.5082504120240803E-2</v>
      </c>
    </row>
    <row r="222" spans="3:12" ht="13" x14ac:dyDescent="0.3">
      <c r="C222" s="68" t="s">
        <v>211</v>
      </c>
      <c r="G222" s="66" t="s">
        <v>185</v>
      </c>
    </row>
    <row r="223" spans="3:12" ht="13" x14ac:dyDescent="0.3">
      <c r="C223" s="68" t="s">
        <v>223</v>
      </c>
    </row>
    <row r="224" spans="3:12" x14ac:dyDescent="0.25">
      <c r="H224" s="66" t="s">
        <v>186</v>
      </c>
      <c r="I224" s="66" t="s">
        <v>187</v>
      </c>
    </row>
    <row r="225" spans="1:11" x14ac:dyDescent="0.25">
      <c r="G225" s="66" t="s">
        <v>188</v>
      </c>
      <c r="H225" s="66" t="s">
        <v>189</v>
      </c>
      <c r="I225" s="66" t="s">
        <v>224</v>
      </c>
      <c r="J225" s="66" t="s">
        <v>225</v>
      </c>
      <c r="K225" s="66" t="s">
        <v>226</v>
      </c>
    </row>
    <row r="226" spans="1:11" ht="13" x14ac:dyDescent="0.3">
      <c r="C226" s="68" t="s">
        <v>227</v>
      </c>
    </row>
    <row r="227" spans="1:11" x14ac:dyDescent="0.25">
      <c r="B227" s="66" t="s">
        <v>195</v>
      </c>
      <c r="C227" s="66" t="s">
        <v>207</v>
      </c>
      <c r="G227" s="99">
        <v>18.899999999999999</v>
      </c>
      <c r="H227" s="99">
        <v>0.1</v>
      </c>
      <c r="I227" s="66">
        <f>H227+G227</f>
        <v>19</v>
      </c>
      <c r="J227" s="66">
        <f>G227</f>
        <v>18.899999999999999</v>
      </c>
      <c r="K227" s="66">
        <f>G227</f>
        <v>18.899999999999999</v>
      </c>
    </row>
    <row r="228" spans="1:11" x14ac:dyDescent="0.25">
      <c r="B228" s="66" t="s">
        <v>161</v>
      </c>
      <c r="C228" s="66" t="s">
        <v>228</v>
      </c>
      <c r="G228" s="99">
        <v>18.8</v>
      </c>
      <c r="H228" s="99">
        <v>0.1</v>
      </c>
      <c r="I228" s="66">
        <f>G228</f>
        <v>18.8</v>
      </c>
      <c r="J228" s="66">
        <f>G228+H228</f>
        <v>18.900000000000002</v>
      </c>
      <c r="K228" s="66">
        <f>G228</f>
        <v>18.8</v>
      </c>
    </row>
    <row r="229" spans="1:11" x14ac:dyDescent="0.25">
      <c r="B229" s="66" t="s">
        <v>217</v>
      </c>
      <c r="C229" s="100" t="s">
        <v>219</v>
      </c>
      <c r="G229" s="101">
        <f>G208</f>
        <v>0.53773353672863489</v>
      </c>
      <c r="H229" s="101">
        <f>H208</f>
        <v>3.2826765175868987E-2</v>
      </c>
      <c r="I229" s="66">
        <f>G229</f>
        <v>0.53773353672863489</v>
      </c>
      <c r="J229" s="66">
        <f>G229</f>
        <v>0.53773353672863489</v>
      </c>
      <c r="K229" s="66">
        <f>G229+H229</f>
        <v>0.57056030190450391</v>
      </c>
    </row>
    <row r="231" spans="1:11" x14ac:dyDescent="0.25">
      <c r="C231" s="100"/>
    </row>
    <row r="232" spans="1:11" ht="13.5" thickBot="1" x14ac:dyDescent="0.35">
      <c r="C232" s="68" t="s">
        <v>201</v>
      </c>
    </row>
    <row r="233" spans="1:11" ht="13" thickBot="1" x14ac:dyDescent="0.3">
      <c r="C233" s="66" t="s">
        <v>221</v>
      </c>
      <c r="G233" s="102">
        <f>G229*SQRT(G227^2-G228^2)</f>
        <v>1.0440896676485638</v>
      </c>
      <c r="I233" s="66">
        <f>I229*SQRT(I227^2-I228^2)</f>
        <v>1.478522781465166</v>
      </c>
      <c r="J233" s="66">
        <v>0</v>
      </c>
      <c r="K233" s="66">
        <f>K229*SQRT(K227^2-K228^2)</f>
        <v>1.1078277163314876</v>
      </c>
    </row>
    <row r="234" spans="1:11" ht="13" thickBot="1" x14ac:dyDescent="0.3">
      <c r="H234" s="66" t="s">
        <v>203</v>
      </c>
      <c r="I234" s="66">
        <f>I233-G233</f>
        <v>0.43443311381660221</v>
      </c>
      <c r="J234" s="66">
        <f>J233-G233</f>
        <v>-1.0440896676485638</v>
      </c>
      <c r="K234" s="66">
        <f>K233-G233</f>
        <v>6.3738048682923765E-2</v>
      </c>
    </row>
    <row r="235" spans="1:11" ht="13" thickBot="1" x14ac:dyDescent="0.3">
      <c r="C235" s="66" t="s">
        <v>222</v>
      </c>
      <c r="G235" s="102">
        <f>SQRT(I234^2+J234^2+K234^2)</f>
        <v>1.132659659085987</v>
      </c>
    </row>
    <row r="237" spans="1:11" x14ac:dyDescent="0.25">
      <c r="A237" s="66" t="s">
        <v>300</v>
      </c>
    </row>
    <row r="238" spans="1:11" x14ac:dyDescent="0.25">
      <c r="A238" s="66" t="s">
        <v>301</v>
      </c>
    </row>
    <row r="240" spans="1:11" x14ac:dyDescent="0.25">
      <c r="A240" s="66" t="s">
        <v>302</v>
      </c>
    </row>
    <row r="242" spans="1:10" x14ac:dyDescent="0.25">
      <c r="B242" s="103" t="s">
        <v>303</v>
      </c>
      <c r="C242" s="104"/>
      <c r="D242" s="103" t="s">
        <v>304</v>
      </c>
      <c r="E242" s="105"/>
      <c r="F242" s="105"/>
      <c r="G242" s="104"/>
      <c r="H242" s="66" t="s">
        <v>305</v>
      </c>
    </row>
    <row r="243" spans="1:10" x14ac:dyDescent="0.25">
      <c r="A243" s="66" t="s">
        <v>149</v>
      </c>
      <c r="B243" s="106">
        <v>7583</v>
      </c>
      <c r="C243" s="107" t="s">
        <v>306</v>
      </c>
      <c r="D243" s="106">
        <f>21.8*2</f>
        <v>43.6</v>
      </c>
      <c r="E243" s="66" t="s">
        <v>307</v>
      </c>
      <c r="F243" s="66">
        <f>4.44822*D243/0.0254</f>
        <v>7635.5272440944891</v>
      </c>
      <c r="G243" s="107" t="s">
        <v>306</v>
      </c>
      <c r="H243" s="66">
        <f>B243/F243</f>
        <v>0.99312067884570576</v>
      </c>
      <c r="J243" s="66" t="s">
        <v>308</v>
      </c>
    </row>
    <row r="244" spans="1:10" x14ac:dyDescent="0.25">
      <c r="A244" s="66" t="s">
        <v>160</v>
      </c>
      <c r="B244" s="106">
        <v>0.53769999999999996</v>
      </c>
      <c r="C244" s="107" t="s">
        <v>309</v>
      </c>
      <c r="D244" s="106">
        <v>1.6</v>
      </c>
      <c r="E244" s="66" t="s">
        <v>310</v>
      </c>
      <c r="F244" s="66">
        <f>0.454*D244</f>
        <v>0.72640000000000005</v>
      </c>
      <c r="G244" s="107" t="s">
        <v>309</v>
      </c>
      <c r="H244" s="66">
        <f>B244/F244</f>
        <v>0.74022577092510999</v>
      </c>
      <c r="J244" s="66" t="s">
        <v>311</v>
      </c>
    </row>
    <row r="245" spans="1:10" x14ac:dyDescent="0.25">
      <c r="A245" s="66" t="s">
        <v>161</v>
      </c>
      <c r="B245" s="108">
        <v>0.47</v>
      </c>
      <c r="C245" s="109" t="s">
        <v>312</v>
      </c>
      <c r="D245" s="108" t="s">
        <v>313</v>
      </c>
      <c r="E245" s="110"/>
      <c r="F245" s="110"/>
      <c r="G245" s="109"/>
    </row>
    <row r="247" spans="1:10" x14ac:dyDescent="0.25">
      <c r="A247" s="66" t="s">
        <v>314</v>
      </c>
    </row>
    <row r="251" spans="1:10" ht="13" x14ac:dyDescent="0.3">
      <c r="A251" s="68" t="s">
        <v>315</v>
      </c>
    </row>
    <row r="253" spans="1:10" x14ac:dyDescent="0.25">
      <c r="A253" s="66" t="s">
        <v>316</v>
      </c>
    </row>
    <row r="254" spans="1:10" x14ac:dyDescent="0.25">
      <c r="A254" s="66" t="s">
        <v>317</v>
      </c>
    </row>
    <row r="255" spans="1:10" x14ac:dyDescent="0.25">
      <c r="A255" s="66" t="s">
        <v>318</v>
      </c>
    </row>
    <row r="256" spans="1:10" x14ac:dyDescent="0.25">
      <c r="A256" s="66" t="s">
        <v>319</v>
      </c>
    </row>
    <row r="257" spans="1:1" x14ac:dyDescent="0.25">
      <c r="A257" s="66" t="s">
        <v>320</v>
      </c>
    </row>
    <row r="258" spans="1:1" x14ac:dyDescent="0.25">
      <c r="A258" s="66" t="s">
        <v>321</v>
      </c>
    </row>
    <row r="259" spans="1:1" x14ac:dyDescent="0.25">
      <c r="A259" s="66" t="s">
        <v>322</v>
      </c>
    </row>
    <row r="260" spans="1:1" x14ac:dyDescent="0.25">
      <c r="A260" s="66" t="s">
        <v>323</v>
      </c>
    </row>
    <row r="261" spans="1:1" x14ac:dyDescent="0.25">
      <c r="A261" s="66" t="s">
        <v>324</v>
      </c>
    </row>
    <row r="263" spans="1:1" ht="13" x14ac:dyDescent="0.3">
      <c r="A263" s="68" t="s">
        <v>325</v>
      </c>
    </row>
  </sheetData>
  <sheetProtection password="80AD" sheet="1" objects="1" scenarios="1" selectLockedCells="1" selectUnlockedCells="1"/>
  <mergeCells count="2">
    <mergeCell ref="D111:E111"/>
    <mergeCell ref="D139:E139"/>
  </mergeCells>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Admin</vt:lpstr>
      <vt:lpstr>Preparation</vt:lpstr>
      <vt:lpstr>Experiment Record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Borgoltz, Aurelien</dc:creator>
  <cp:lastModifiedBy>Borgoltz, Aurelien</cp:lastModifiedBy>
  <dcterms:created xsi:type="dcterms:W3CDTF">2023-08-23T13:36:55Z</dcterms:created>
  <dcterms:modified xsi:type="dcterms:W3CDTF">2023-08-23T13:58:45Z</dcterms:modified>
</cp:coreProperties>
</file>